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hidePivotFieldList="1" autoCompressPictures="0" defaultThemeVersion="153222"/>
  <mc:AlternateContent xmlns:mc="http://schemas.openxmlformats.org/markup-compatibility/2006">
    <mc:Choice Requires="x15">
      <x15ac:absPath xmlns:x15ac="http://schemas.microsoft.com/office/spreadsheetml/2010/11/ac" url="C:\Users\Dr. Edgar Kayesa\Desktop\PARACON USB\SARE Workshop\"/>
    </mc:Choice>
  </mc:AlternateContent>
  <bookViews>
    <workbookView xWindow="0" yWindow="0" windowWidth="8115" windowHeight="6360" tabRatio="915" firstSheet="3" activeTab="14"/>
  </bookViews>
  <sheets>
    <sheet name="INSTRUCTIONS - READ THIS FIRST" sheetId="1" r:id="rId1"/>
    <sheet name="Country profile" sheetId="2" r:id="rId2"/>
    <sheet name="country" sheetId="3" state="hidden" r:id="rId3"/>
    <sheet name="Data coll &amp; ax" sheetId="5" r:id="rId4"/>
    <sheet name="Prev &amp; Ctrl" sheetId="8" r:id="rId5"/>
    <sheet name="Lab dx" sheetId="6" r:id="rId6"/>
    <sheet name="Dog popn" sheetId="9" r:id="rId7"/>
    <sheet name="IEC" sheetId="7" r:id="rId8"/>
    <sheet name="Cross-cutting issues" sheetId="10" r:id="rId9"/>
    <sheet name="Legislation" sheetId="4" r:id="rId10"/>
    <sheet name="S0-S5" sheetId="17" state="hidden" r:id="rId11"/>
    <sheet name="masterlist" sheetId="15" state="hidden" r:id="rId12"/>
    <sheet name="SUMMARY (Score)" sheetId="11" r:id="rId13"/>
    <sheet name="SUMMARY (S0-S5)" sheetId="18" r:id="rId14"/>
    <sheet name="PRIORITISATION" sheetId="20" r:id="rId15"/>
    <sheet name="RULES" sheetId="13" state="hidden" r:id="rId16"/>
  </sheets>
  <externalReferences>
    <externalReference r:id="rId17"/>
  </externalReferences>
  <definedNames>
    <definedName name="_xlnm._FilterDatabase" localSheetId="11" hidden="1">masterlist!$A$1:$F$121</definedName>
    <definedName name="_xlnm._FilterDatabase" localSheetId="14" hidden="1">PRIORITISATION!$A$8:$G$128</definedName>
    <definedName name="COUNTRY" localSheetId="10">[1]country!$A$1:$A$267</definedName>
    <definedName name="COUNTRY">country!$A$1:$A$267</definedName>
    <definedName name="_xlnm.Criteria" localSheetId="14">PRIORITISATION!$A$1:$A$2</definedName>
    <definedName name="crossstage" localSheetId="10">'[1]Cross-cutting issues'!$A$5:$A$16</definedName>
    <definedName name="crossstage">'Cross-cutting issues'!$A$5:$A$16</definedName>
    <definedName name="crossstatus" localSheetId="10">'[1]Cross-cutting issues'!$E$5:$E$16</definedName>
    <definedName name="crossstatus">'Cross-cutting issues'!$E$5:$E$16</definedName>
    <definedName name="datastage" localSheetId="10">'[1]Data coll &amp; ax'!$A$5:$A$22</definedName>
    <definedName name="datastage">'Data coll &amp; ax'!$A$5:$A$26</definedName>
    <definedName name="datastatus" localSheetId="10">'[1]Data coll &amp; ax'!$E$5:$E$22</definedName>
    <definedName name="datastatus">'Data coll &amp; ax'!$E$5:$E$26</definedName>
    <definedName name="dogstage" localSheetId="10">'[1]Dog popn'!$A$5:$A$9</definedName>
    <definedName name="dogstage">'Dog popn'!$A$5:$A$17</definedName>
    <definedName name="dogstatus" localSheetId="10">'[1]Dog popn'!$E$5:$E$9</definedName>
    <definedName name="dogstatus">'Dog popn'!$E$5:$E$17</definedName>
    <definedName name="iecstage" localSheetId="10">[1]IEC!$A$5:$A$21</definedName>
    <definedName name="iecstage">IEC!$A$5:$A$25</definedName>
    <definedName name="iecstatus" localSheetId="10">[1]IEC!$E$5:$E$21</definedName>
    <definedName name="iecstatus">IEC!$E$5:$E$25</definedName>
    <definedName name="kp" localSheetId="2">country!#REF!</definedName>
    <definedName name="labstage" localSheetId="10">'[1]Lab dx'!$A$5:$A$15</definedName>
    <definedName name="labstage">'Lab dx'!$A$5:$A$17</definedName>
    <definedName name="labstatus" localSheetId="10">'[1]Lab dx'!$E$5:$E$15</definedName>
    <definedName name="labstatus">'Lab dx'!$E$5:$E$17</definedName>
    <definedName name="legstage">Legislation!$A$5:$A$17</definedName>
    <definedName name="legstatus">Legislation!$E$5:$E$17</definedName>
    <definedName name="prevstage" localSheetId="10">'[1]Prev &amp; Ctrl'!$A$5:$A$29</definedName>
    <definedName name="prevstage">'Prev &amp; Ctrl'!$A$5:$A$30</definedName>
    <definedName name="prevstatus" localSheetId="10">'[1]Prev &amp; Ctrl'!$E$5:$E$29</definedName>
    <definedName name="prevstatus">'Prev &amp; Ctrl'!$E$5:$E$30</definedName>
    <definedName name="_xlnm.Print_Area" localSheetId="12">'SUMMARY (Score)'!$A$1:$J$24</definedName>
    <definedName name="STAGE" localSheetId="10">[1]Legislation!$A$5:$A$19</definedName>
    <definedName name="STATUS" localSheetId="10">[1]Legislation!$E$5:$E$19</definedName>
    <definedName name="u" localSheetId="2">country!#REF!</definedName>
    <definedName name="Z_A09E5DD0_AC96_4D53_94A2_26B4313321AF_.wvu.PrintArea" localSheetId="12" hidden="1">'SUMMARY (Score)'!$A$1:$J$24</definedName>
  </definedNames>
  <calcPr calcId="162913" concurrentCalc="0"/>
  <customWorkbookViews>
    <customWorkbookView name="Deepa - Personal View" guid="{A09E5DD0-AC96-4D53-94A2-26B4313321AF}" mergeInterval="0" personalView="1" maximized="1" xWindow="1" yWindow="1" windowWidth="1366" windowHeight="548" tabRatio="917" activeSheetId="6"/>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3" i="15" l="1"/>
  <c r="E10" i="20"/>
  <c r="G4" i="15"/>
  <c r="E11" i="20"/>
  <c r="G5" i="15"/>
  <c r="E12" i="20"/>
  <c r="G6" i="15"/>
  <c r="E13" i="20"/>
  <c r="G7" i="15"/>
  <c r="E14" i="20"/>
  <c r="G8" i="15"/>
  <c r="E15" i="20"/>
  <c r="G9" i="15"/>
  <c r="E16" i="20"/>
  <c r="G10" i="15"/>
  <c r="E17" i="20"/>
  <c r="G11" i="15"/>
  <c r="E18" i="20"/>
  <c r="G12" i="15"/>
  <c r="E19" i="20"/>
  <c r="G13" i="15"/>
  <c r="E20" i="20"/>
  <c r="G14" i="15"/>
  <c r="E21" i="20"/>
  <c r="G15" i="15"/>
  <c r="E22" i="20"/>
  <c r="G16" i="15"/>
  <c r="E23" i="20"/>
  <c r="G17" i="15"/>
  <c r="E24" i="20"/>
  <c r="G18" i="15"/>
  <c r="E25" i="20"/>
  <c r="G19" i="15"/>
  <c r="E26" i="20"/>
  <c r="G20" i="15"/>
  <c r="E27" i="20"/>
  <c r="G21" i="15"/>
  <c r="E28" i="20"/>
  <c r="G22" i="15"/>
  <c r="E29" i="20"/>
  <c r="G23" i="15"/>
  <c r="E30" i="20"/>
  <c r="G24" i="15"/>
  <c r="E31" i="20"/>
  <c r="G25" i="15"/>
  <c r="E32" i="20"/>
  <c r="G26" i="15"/>
  <c r="E33" i="20"/>
  <c r="G27" i="15"/>
  <c r="E34" i="20"/>
  <c r="G28" i="15"/>
  <c r="E35" i="20"/>
  <c r="G29" i="15"/>
  <c r="E36" i="20"/>
  <c r="G30" i="15"/>
  <c r="E37" i="20"/>
  <c r="G31" i="15"/>
  <c r="E38" i="20"/>
  <c r="G32" i="15"/>
  <c r="E39" i="20"/>
  <c r="G33" i="15"/>
  <c r="E40" i="20"/>
  <c r="G34" i="15"/>
  <c r="E41" i="20"/>
  <c r="G35" i="15"/>
  <c r="E42" i="20"/>
  <c r="G36" i="15"/>
  <c r="E43" i="20"/>
  <c r="G37" i="15"/>
  <c r="E44" i="20"/>
  <c r="G38" i="15"/>
  <c r="E45" i="20"/>
  <c r="G39" i="15"/>
  <c r="E46" i="20"/>
  <c r="G40" i="15"/>
  <c r="E47" i="20"/>
  <c r="G41" i="15"/>
  <c r="E48" i="20"/>
  <c r="G42" i="15"/>
  <c r="E49" i="20"/>
  <c r="G43" i="15"/>
  <c r="E50" i="20"/>
  <c r="G44" i="15"/>
  <c r="E51" i="20"/>
  <c r="G45" i="15"/>
  <c r="E52" i="20"/>
  <c r="G46" i="15"/>
  <c r="E53" i="20"/>
  <c r="G47" i="15"/>
  <c r="E54" i="20"/>
  <c r="G48" i="15"/>
  <c r="E55" i="20"/>
  <c r="G49" i="15"/>
  <c r="E56" i="20"/>
  <c r="G50" i="15"/>
  <c r="E57" i="20"/>
  <c r="G51" i="15"/>
  <c r="E58" i="20"/>
  <c r="G52" i="15"/>
  <c r="E59" i="20"/>
  <c r="G53" i="15"/>
  <c r="E60" i="20"/>
  <c r="G54" i="15"/>
  <c r="E61" i="20"/>
  <c r="G55" i="15"/>
  <c r="E62" i="20"/>
  <c r="G56" i="15"/>
  <c r="E63" i="20"/>
  <c r="G57" i="15"/>
  <c r="E64" i="20"/>
  <c r="G58" i="15"/>
  <c r="E65" i="20"/>
  <c r="G59" i="15"/>
  <c r="E66" i="20"/>
  <c r="G60" i="15"/>
  <c r="E67" i="20"/>
  <c r="G61" i="15"/>
  <c r="E68" i="20"/>
  <c r="G62" i="15"/>
  <c r="E69" i="20"/>
  <c r="G63" i="15"/>
  <c r="E70" i="20"/>
  <c r="G64" i="15"/>
  <c r="E71" i="20"/>
  <c r="G65" i="15"/>
  <c r="E72" i="20"/>
  <c r="G66" i="15"/>
  <c r="E73" i="20"/>
  <c r="G67" i="15"/>
  <c r="E74" i="20"/>
  <c r="G68" i="15"/>
  <c r="E75" i="20"/>
  <c r="G69" i="15"/>
  <c r="E76" i="20"/>
  <c r="G70" i="15"/>
  <c r="E77" i="20"/>
  <c r="G71" i="15"/>
  <c r="E78" i="20"/>
  <c r="G72" i="15"/>
  <c r="E79" i="20"/>
  <c r="G73" i="15"/>
  <c r="E80" i="20"/>
  <c r="G74" i="15"/>
  <c r="E81" i="20"/>
  <c r="G75" i="15"/>
  <c r="E82" i="20"/>
  <c r="G76" i="15"/>
  <c r="E83" i="20"/>
  <c r="G77" i="15"/>
  <c r="E84" i="20"/>
  <c r="G78" i="15"/>
  <c r="E85" i="20"/>
  <c r="G79" i="15"/>
  <c r="E86" i="20"/>
  <c r="G80" i="15"/>
  <c r="E87" i="20"/>
  <c r="G81" i="15"/>
  <c r="E88" i="20"/>
  <c r="G82" i="15"/>
  <c r="E89" i="20"/>
  <c r="G83" i="15"/>
  <c r="E90" i="20"/>
  <c r="G84" i="15"/>
  <c r="E91" i="20"/>
  <c r="G85" i="15"/>
  <c r="E92" i="20"/>
  <c r="G86" i="15"/>
  <c r="E93" i="20"/>
  <c r="G87" i="15"/>
  <c r="E94" i="20"/>
  <c r="G88" i="15"/>
  <c r="E95" i="20"/>
  <c r="G89" i="15"/>
  <c r="E96" i="20"/>
  <c r="G90" i="15"/>
  <c r="E97" i="20"/>
  <c r="G91" i="15"/>
  <c r="E98" i="20"/>
  <c r="G92" i="15"/>
  <c r="E99" i="20"/>
  <c r="G93" i="15"/>
  <c r="E100" i="20"/>
  <c r="G94" i="15"/>
  <c r="E101" i="20"/>
  <c r="G95" i="15"/>
  <c r="E102" i="20"/>
  <c r="G96" i="15"/>
  <c r="E103" i="20"/>
  <c r="G97" i="15"/>
  <c r="E104" i="20"/>
  <c r="G98" i="15"/>
  <c r="E105" i="20"/>
  <c r="G99" i="15"/>
  <c r="E106" i="20"/>
  <c r="G100" i="15"/>
  <c r="E107" i="20"/>
  <c r="G101" i="15"/>
  <c r="E108" i="20"/>
  <c r="G102" i="15"/>
  <c r="E109" i="20"/>
  <c r="G103" i="15"/>
  <c r="E110" i="20"/>
  <c r="G104" i="15"/>
  <c r="E111" i="20"/>
  <c r="G105" i="15"/>
  <c r="E112" i="20"/>
  <c r="G106" i="15"/>
  <c r="E113" i="20"/>
  <c r="G107" i="15"/>
  <c r="E114" i="20"/>
  <c r="G108" i="15"/>
  <c r="E115" i="20"/>
  <c r="G109" i="15"/>
  <c r="E116" i="20"/>
  <c r="G110" i="15"/>
  <c r="E117" i="20"/>
  <c r="G111" i="15"/>
  <c r="E118" i="20"/>
  <c r="G112" i="15"/>
  <c r="E119" i="20"/>
  <c r="G113" i="15"/>
  <c r="E120" i="20"/>
  <c r="G114" i="15"/>
  <c r="E121" i="20"/>
  <c r="G115" i="15"/>
  <c r="E122" i="20"/>
  <c r="G116" i="15"/>
  <c r="E123" i="20"/>
  <c r="G117" i="15"/>
  <c r="E124" i="20"/>
  <c r="G118" i="15"/>
  <c r="E125" i="20"/>
  <c r="G119" i="15"/>
  <c r="E126" i="20"/>
  <c r="G120" i="15"/>
  <c r="E127" i="20"/>
  <c r="G121" i="15"/>
  <c r="E128" i="20"/>
  <c r="G2" i="15"/>
  <c r="E9" i="20"/>
  <c r="F116" i="15"/>
  <c r="F117" i="15"/>
  <c r="F118" i="15"/>
  <c r="F119" i="15"/>
  <c r="F2" i="15"/>
  <c r="F3" i="15"/>
  <c r="F4"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20" i="15"/>
  <c r="F121" i="15"/>
  <c r="H18" i="11"/>
  <c r="G18" i="11"/>
  <c r="H16" i="11"/>
  <c r="G16" i="11"/>
  <c r="H14" i="11"/>
  <c r="G14" i="11"/>
  <c r="H12" i="11"/>
  <c r="G12" i="11"/>
  <c r="H10" i="11"/>
  <c r="G10" i="11"/>
  <c r="H8" i="11"/>
  <c r="G8" i="11"/>
  <c r="I16" i="11"/>
  <c r="J16" i="11"/>
  <c r="I14" i="11"/>
  <c r="J14" i="11"/>
  <c r="I18" i="11"/>
  <c r="J18" i="11"/>
  <c r="I10" i="11"/>
  <c r="J10" i="11"/>
  <c r="J11" i="11"/>
  <c r="I12" i="11"/>
  <c r="I8" i="11"/>
  <c r="O11" i="11"/>
  <c r="M15" i="11"/>
  <c r="H19" i="11"/>
  <c r="G19" i="11"/>
  <c r="H17" i="11"/>
  <c r="G17" i="11"/>
  <c r="G28" i="18"/>
  <c r="H15" i="11"/>
  <c r="F28" i="18"/>
  <c r="G15" i="11"/>
  <c r="H13" i="11"/>
  <c r="G13" i="11"/>
  <c r="C9" i="18"/>
  <c r="C10" i="18"/>
  <c r="C12" i="18"/>
  <c r="C13" i="18"/>
  <c r="C14" i="18"/>
  <c r="E9" i="18"/>
  <c r="E11" i="18"/>
  <c r="G11" i="18"/>
  <c r="I9" i="18"/>
  <c r="K9" i="18"/>
  <c r="K10" i="18"/>
  <c r="K17" i="18"/>
  <c r="H11" i="11"/>
  <c r="B9" i="18"/>
  <c r="B10" i="18"/>
  <c r="B12" i="18"/>
  <c r="B13" i="18"/>
  <c r="B14" i="18"/>
  <c r="D9" i="18"/>
  <c r="D11" i="18"/>
  <c r="F11" i="18"/>
  <c r="H9" i="18"/>
  <c r="J9" i="18"/>
  <c r="J10" i="18"/>
  <c r="J17" i="18"/>
  <c r="G11" i="11"/>
  <c r="O6" i="18"/>
  <c r="G6" i="18"/>
  <c r="G7" i="18"/>
  <c r="M6" i="18"/>
  <c r="O7" i="18"/>
  <c r="O8" i="18"/>
  <c r="H9" i="11"/>
  <c r="N6" i="18"/>
  <c r="F6" i="18"/>
  <c r="F7" i="18"/>
  <c r="L6" i="18"/>
  <c r="N7" i="18"/>
  <c r="N8" i="18"/>
  <c r="G9" i="11"/>
  <c r="P7" i="11"/>
  <c r="Q7" i="11"/>
  <c r="P9" i="11"/>
  <c r="Q9" i="11"/>
  <c r="P11" i="11"/>
  <c r="N13" i="11"/>
  <c r="O13" i="11"/>
  <c r="N15" i="11"/>
  <c r="L17" i="11"/>
  <c r="M17" i="11"/>
  <c r="C20" i="11"/>
  <c r="C21" i="11"/>
  <c r="B20" i="11"/>
  <c r="B21" i="11"/>
  <c r="C18" i="11"/>
  <c r="C19" i="11"/>
  <c r="B18" i="11"/>
  <c r="B19" i="11"/>
  <c r="C16" i="11"/>
  <c r="C17" i="11"/>
  <c r="B16" i="11"/>
  <c r="B17" i="11"/>
  <c r="C14" i="11"/>
  <c r="C15" i="11"/>
  <c r="B14" i="11"/>
  <c r="B15" i="11"/>
  <c r="C12" i="11"/>
  <c r="C13" i="11"/>
  <c r="B12" i="11"/>
  <c r="B13" i="11"/>
  <c r="C10" i="11"/>
  <c r="C11" i="11"/>
  <c r="B10" i="11"/>
  <c r="B11" i="11"/>
  <c r="C8" i="11"/>
  <c r="B8" i="11"/>
  <c r="B9" i="11"/>
  <c r="C9" i="11"/>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72" i="20"/>
  <c r="D73" i="20"/>
  <c r="D74" i="20"/>
  <c r="D75" i="20"/>
  <c r="D76" i="20"/>
  <c r="D77" i="20"/>
  <c r="D78" i="20"/>
  <c r="D79" i="20"/>
  <c r="D80" i="20"/>
  <c r="D81" i="20"/>
  <c r="D82" i="20"/>
  <c r="D83" i="20"/>
  <c r="D84" i="20"/>
  <c r="D85" i="20"/>
  <c r="D86" i="20"/>
  <c r="D87" i="20"/>
  <c r="D88" i="20"/>
  <c r="D89" i="20"/>
  <c r="D90" i="20"/>
  <c r="D91" i="20"/>
  <c r="D92" i="20"/>
  <c r="D93" i="20"/>
  <c r="D94" i="20"/>
  <c r="D95" i="20"/>
  <c r="D96" i="20"/>
  <c r="D97" i="20"/>
  <c r="D98" i="20"/>
  <c r="D99" i="20"/>
  <c r="D100" i="20"/>
  <c r="D101" i="20"/>
  <c r="D102" i="20"/>
  <c r="D103" i="20"/>
  <c r="D104" i="20"/>
  <c r="D105" i="20"/>
  <c r="D106" i="20"/>
  <c r="D107" i="20"/>
  <c r="D108" i="20"/>
  <c r="D109" i="20"/>
  <c r="D110" i="20"/>
  <c r="D111" i="20"/>
  <c r="D112" i="20"/>
  <c r="D113" i="20"/>
  <c r="D114" i="20"/>
  <c r="D115" i="20"/>
  <c r="D116" i="20"/>
  <c r="D117" i="20"/>
  <c r="D118" i="20"/>
  <c r="D119" i="20"/>
  <c r="D120" i="20"/>
  <c r="D121" i="20"/>
  <c r="D122" i="20"/>
  <c r="D123" i="20"/>
  <c r="D124" i="20"/>
  <c r="D125" i="20"/>
  <c r="D126" i="20"/>
  <c r="D127" i="20"/>
  <c r="D128" i="20"/>
  <c r="D9" i="20"/>
  <c r="A10" i="20"/>
  <c r="B10" i="20"/>
  <c r="C10" i="20"/>
  <c r="A11" i="20"/>
  <c r="B11" i="20"/>
  <c r="C11" i="20"/>
  <c r="A12" i="20"/>
  <c r="B12" i="20"/>
  <c r="C12" i="20"/>
  <c r="A13" i="20"/>
  <c r="B13" i="20"/>
  <c r="C13" i="20"/>
  <c r="A14" i="20"/>
  <c r="B14" i="20"/>
  <c r="C14" i="20"/>
  <c r="A15" i="20"/>
  <c r="B15" i="20"/>
  <c r="C15" i="20"/>
  <c r="A16" i="20"/>
  <c r="B16" i="20"/>
  <c r="C16" i="20"/>
  <c r="A17" i="20"/>
  <c r="B17" i="20"/>
  <c r="C17" i="20"/>
  <c r="A18" i="20"/>
  <c r="B18" i="20"/>
  <c r="C18" i="20"/>
  <c r="A19" i="20"/>
  <c r="B19" i="20"/>
  <c r="C19" i="20"/>
  <c r="A20" i="20"/>
  <c r="B20" i="20"/>
  <c r="C20" i="20"/>
  <c r="A21" i="20"/>
  <c r="B21" i="20"/>
  <c r="C21" i="20"/>
  <c r="A22" i="20"/>
  <c r="B22" i="20"/>
  <c r="C22" i="20"/>
  <c r="A23" i="20"/>
  <c r="B23" i="20"/>
  <c r="C23" i="20"/>
  <c r="A24" i="20"/>
  <c r="B24" i="20"/>
  <c r="C24" i="20"/>
  <c r="A25" i="20"/>
  <c r="B25" i="20"/>
  <c r="C25" i="20"/>
  <c r="A26" i="20"/>
  <c r="B26" i="20"/>
  <c r="C26" i="20"/>
  <c r="A27" i="20"/>
  <c r="B27" i="20"/>
  <c r="C27" i="20"/>
  <c r="A28" i="20"/>
  <c r="B28" i="20"/>
  <c r="C28" i="20"/>
  <c r="A29" i="20"/>
  <c r="B29" i="20"/>
  <c r="C29" i="20"/>
  <c r="A30" i="20"/>
  <c r="B30" i="20"/>
  <c r="C30" i="20"/>
  <c r="A31" i="20"/>
  <c r="B31" i="20"/>
  <c r="C31" i="20"/>
  <c r="A32" i="20"/>
  <c r="B32" i="20"/>
  <c r="C32" i="20"/>
  <c r="A33" i="20"/>
  <c r="B33" i="20"/>
  <c r="C33" i="20"/>
  <c r="A34" i="20"/>
  <c r="B34" i="20"/>
  <c r="C34" i="20"/>
  <c r="A35" i="20"/>
  <c r="B35" i="20"/>
  <c r="C35" i="20"/>
  <c r="A36" i="20"/>
  <c r="B36" i="20"/>
  <c r="C36" i="20"/>
  <c r="A37" i="20"/>
  <c r="B37" i="20"/>
  <c r="C37" i="20"/>
  <c r="A38" i="20"/>
  <c r="B38" i="20"/>
  <c r="C38" i="20"/>
  <c r="A39" i="20"/>
  <c r="B39" i="20"/>
  <c r="C39" i="20"/>
  <c r="A40" i="20"/>
  <c r="B40" i="20"/>
  <c r="C40" i="20"/>
  <c r="A41" i="20"/>
  <c r="B41" i="20"/>
  <c r="C41" i="20"/>
  <c r="A42" i="20"/>
  <c r="B42" i="20"/>
  <c r="C42" i="20"/>
  <c r="A43" i="20"/>
  <c r="B43" i="20"/>
  <c r="C43" i="20"/>
  <c r="A44" i="20"/>
  <c r="B44" i="20"/>
  <c r="C44" i="20"/>
  <c r="A45" i="20"/>
  <c r="B45" i="20"/>
  <c r="C45" i="20"/>
  <c r="A46" i="20"/>
  <c r="B46" i="20"/>
  <c r="C46" i="20"/>
  <c r="A47" i="20"/>
  <c r="B47" i="20"/>
  <c r="C47" i="20"/>
  <c r="A48" i="20"/>
  <c r="B48" i="20"/>
  <c r="C48" i="20"/>
  <c r="A49" i="20"/>
  <c r="B49" i="20"/>
  <c r="C49" i="20"/>
  <c r="A50" i="20"/>
  <c r="B50" i="20"/>
  <c r="C50" i="20"/>
  <c r="A51" i="20"/>
  <c r="B51" i="20"/>
  <c r="C51" i="20"/>
  <c r="A52" i="20"/>
  <c r="B52" i="20"/>
  <c r="C52" i="20"/>
  <c r="A53" i="20"/>
  <c r="B53" i="20"/>
  <c r="C53" i="20"/>
  <c r="A54" i="20"/>
  <c r="B54" i="20"/>
  <c r="C54" i="20"/>
  <c r="A55" i="20"/>
  <c r="B55" i="20"/>
  <c r="C55" i="20"/>
  <c r="A56" i="20"/>
  <c r="B56" i="20"/>
  <c r="C56" i="20"/>
  <c r="A57" i="20"/>
  <c r="B57" i="20"/>
  <c r="C57" i="20"/>
  <c r="A58" i="20"/>
  <c r="B58" i="20"/>
  <c r="C58" i="20"/>
  <c r="A59" i="20"/>
  <c r="B59" i="20"/>
  <c r="C59" i="20"/>
  <c r="A60" i="20"/>
  <c r="B60" i="20"/>
  <c r="C60" i="20"/>
  <c r="A61" i="20"/>
  <c r="B61" i="20"/>
  <c r="C61" i="20"/>
  <c r="A62" i="20"/>
  <c r="B62" i="20"/>
  <c r="C62" i="20"/>
  <c r="A63" i="20"/>
  <c r="B63" i="20"/>
  <c r="C63" i="20"/>
  <c r="A64" i="20"/>
  <c r="B64" i="20"/>
  <c r="C64" i="20"/>
  <c r="A65" i="20"/>
  <c r="B65" i="20"/>
  <c r="C65" i="20"/>
  <c r="A66" i="20"/>
  <c r="B66" i="20"/>
  <c r="C66" i="20"/>
  <c r="A67" i="20"/>
  <c r="B67" i="20"/>
  <c r="C67" i="20"/>
  <c r="A68" i="20"/>
  <c r="B68" i="20"/>
  <c r="C68" i="20"/>
  <c r="A69" i="20"/>
  <c r="B69" i="20"/>
  <c r="C69" i="20"/>
  <c r="A70" i="20"/>
  <c r="B70" i="20"/>
  <c r="C70" i="20"/>
  <c r="A71" i="20"/>
  <c r="B71" i="20"/>
  <c r="C71" i="20"/>
  <c r="A72" i="20"/>
  <c r="B72" i="20"/>
  <c r="C72" i="20"/>
  <c r="A73" i="20"/>
  <c r="B73" i="20"/>
  <c r="C73" i="20"/>
  <c r="A74" i="20"/>
  <c r="B74" i="20"/>
  <c r="C74" i="20"/>
  <c r="A75" i="20"/>
  <c r="B75" i="20"/>
  <c r="C75" i="20"/>
  <c r="A76" i="20"/>
  <c r="B76" i="20"/>
  <c r="C76" i="20"/>
  <c r="A77" i="20"/>
  <c r="B77" i="20"/>
  <c r="C77" i="20"/>
  <c r="A78" i="20"/>
  <c r="B78" i="20"/>
  <c r="C78" i="20"/>
  <c r="A79" i="20"/>
  <c r="B79" i="20"/>
  <c r="C79" i="20"/>
  <c r="A80" i="20"/>
  <c r="B80" i="20"/>
  <c r="C80" i="20"/>
  <c r="A81" i="20"/>
  <c r="B81" i="20"/>
  <c r="C81" i="20"/>
  <c r="A82" i="20"/>
  <c r="B82" i="20"/>
  <c r="C82" i="20"/>
  <c r="A83" i="20"/>
  <c r="B83" i="20"/>
  <c r="C83" i="20"/>
  <c r="A84" i="20"/>
  <c r="B84" i="20"/>
  <c r="C84" i="20"/>
  <c r="A85" i="20"/>
  <c r="B85" i="20"/>
  <c r="C85" i="20"/>
  <c r="A86" i="20"/>
  <c r="B86" i="20"/>
  <c r="C86" i="20"/>
  <c r="A87" i="20"/>
  <c r="B87" i="20"/>
  <c r="C87" i="20"/>
  <c r="A88" i="20"/>
  <c r="B88" i="20"/>
  <c r="C88" i="20"/>
  <c r="A89" i="20"/>
  <c r="B89" i="20"/>
  <c r="C89" i="20"/>
  <c r="A90" i="20"/>
  <c r="B90" i="20"/>
  <c r="C90" i="20"/>
  <c r="A91" i="20"/>
  <c r="B91" i="20"/>
  <c r="C91" i="20"/>
  <c r="A92" i="20"/>
  <c r="B92" i="20"/>
  <c r="C92" i="20"/>
  <c r="A93" i="20"/>
  <c r="B93" i="20"/>
  <c r="C93" i="20"/>
  <c r="A94" i="20"/>
  <c r="B94" i="20"/>
  <c r="C94" i="20"/>
  <c r="A95" i="20"/>
  <c r="B95" i="20"/>
  <c r="C95" i="20"/>
  <c r="A96" i="20"/>
  <c r="B96" i="20"/>
  <c r="C96" i="20"/>
  <c r="A97" i="20"/>
  <c r="B97" i="20"/>
  <c r="C97" i="20"/>
  <c r="A98" i="20"/>
  <c r="B98" i="20"/>
  <c r="C98" i="20"/>
  <c r="A99" i="20"/>
  <c r="B99" i="20"/>
  <c r="C99" i="20"/>
  <c r="A100" i="20"/>
  <c r="B100" i="20"/>
  <c r="C100" i="20"/>
  <c r="A101" i="20"/>
  <c r="B101" i="20"/>
  <c r="C101" i="20"/>
  <c r="A102" i="20"/>
  <c r="B102" i="20"/>
  <c r="C102" i="20"/>
  <c r="A103" i="20"/>
  <c r="B103" i="20"/>
  <c r="C103" i="20"/>
  <c r="A104" i="20"/>
  <c r="B104" i="20"/>
  <c r="C104" i="20"/>
  <c r="A105" i="20"/>
  <c r="B105" i="20"/>
  <c r="C105" i="20"/>
  <c r="A106" i="20"/>
  <c r="B106" i="20"/>
  <c r="C106" i="20"/>
  <c r="A107" i="20"/>
  <c r="B107" i="20"/>
  <c r="C107" i="20"/>
  <c r="A108" i="20"/>
  <c r="B108" i="20"/>
  <c r="C108" i="20"/>
  <c r="A109" i="20"/>
  <c r="B109" i="20"/>
  <c r="C109" i="20"/>
  <c r="A110" i="20"/>
  <c r="B110" i="20"/>
  <c r="C110" i="20"/>
  <c r="A111" i="20"/>
  <c r="B111" i="20"/>
  <c r="C111" i="20"/>
  <c r="A112" i="20"/>
  <c r="B112" i="20"/>
  <c r="C112" i="20"/>
  <c r="A113" i="20"/>
  <c r="B113" i="20"/>
  <c r="C113" i="20"/>
  <c r="A114" i="20"/>
  <c r="B114" i="20"/>
  <c r="C114" i="20"/>
  <c r="A115" i="20"/>
  <c r="B115" i="20"/>
  <c r="C115" i="20"/>
  <c r="A116" i="20"/>
  <c r="B116" i="20"/>
  <c r="C116" i="20"/>
  <c r="A117" i="20"/>
  <c r="B117" i="20"/>
  <c r="C117" i="20"/>
  <c r="A118" i="20"/>
  <c r="B118" i="20"/>
  <c r="C118" i="20"/>
  <c r="A119" i="20"/>
  <c r="B119" i="20"/>
  <c r="C119" i="20"/>
  <c r="A120" i="20"/>
  <c r="B120" i="20"/>
  <c r="C120" i="20"/>
  <c r="A121" i="20"/>
  <c r="B121" i="20"/>
  <c r="C121" i="20"/>
  <c r="A122" i="20"/>
  <c r="B122" i="20"/>
  <c r="C122" i="20"/>
  <c r="A123" i="20"/>
  <c r="B123" i="20"/>
  <c r="C123" i="20"/>
  <c r="A124" i="20"/>
  <c r="B124" i="20"/>
  <c r="C124" i="20"/>
  <c r="A125" i="20"/>
  <c r="B125" i="20"/>
  <c r="C125" i="20"/>
  <c r="A126" i="20"/>
  <c r="B126" i="20"/>
  <c r="C126" i="20"/>
  <c r="A127" i="20"/>
  <c r="B127" i="20"/>
  <c r="C127" i="20"/>
  <c r="A128" i="20"/>
  <c r="B128" i="20"/>
  <c r="C128" i="20"/>
  <c r="C9" i="20"/>
  <c r="B9" i="20"/>
  <c r="A9" i="20"/>
  <c r="G1" i="20"/>
  <c r="E1" i="20"/>
  <c r="O28" i="18"/>
  <c r="N28" i="18"/>
  <c r="O19" i="18"/>
  <c r="N19" i="18"/>
  <c r="N16" i="18"/>
  <c r="O16" i="18"/>
  <c r="N12" i="18"/>
  <c r="O12" i="18"/>
  <c r="N13" i="18"/>
  <c r="O13" i="18"/>
  <c r="N14" i="18"/>
  <c r="O14" i="18"/>
  <c r="N15" i="18"/>
  <c r="O15" i="18"/>
  <c r="O11" i="18"/>
  <c r="N11" i="18"/>
  <c r="O10" i="18"/>
  <c r="N10" i="18"/>
  <c r="O9" i="18"/>
  <c r="N9" i="18"/>
  <c r="M34" i="18"/>
  <c r="L34" i="18"/>
  <c r="M28" i="18"/>
  <c r="L28" i="18"/>
  <c r="L22" i="18"/>
  <c r="M22" i="18"/>
  <c r="M21" i="18"/>
  <c r="L21" i="18"/>
  <c r="L13" i="18"/>
  <c r="M13" i="18"/>
  <c r="M12" i="18"/>
  <c r="L12" i="18"/>
  <c r="L20" i="18"/>
  <c r="M20" i="18"/>
  <c r="M19" i="18"/>
  <c r="L19" i="18"/>
  <c r="L10" i="18"/>
  <c r="M10" i="18"/>
  <c r="L11" i="18"/>
  <c r="M11" i="18"/>
  <c r="M9" i="18"/>
  <c r="L9" i="18"/>
  <c r="J35" i="18"/>
  <c r="K35" i="18"/>
  <c r="K34" i="18"/>
  <c r="J34" i="18"/>
  <c r="K29" i="18"/>
  <c r="J29" i="18"/>
  <c r="J23" i="18"/>
  <c r="K23" i="18"/>
  <c r="J24" i="18"/>
  <c r="K24" i="18"/>
  <c r="K22" i="18"/>
  <c r="J22" i="18"/>
  <c r="J18" i="18"/>
  <c r="K18" i="18"/>
  <c r="K21" i="18"/>
  <c r="J21" i="18"/>
  <c r="J14" i="18"/>
  <c r="K14" i="18"/>
  <c r="J15" i="18"/>
  <c r="K15" i="18"/>
  <c r="J16" i="18"/>
  <c r="K16" i="18"/>
  <c r="K13" i="18"/>
  <c r="J13" i="18"/>
  <c r="K38" i="18"/>
  <c r="J38" i="18"/>
  <c r="K28" i="18"/>
  <c r="J28" i="18"/>
  <c r="J20" i="18"/>
  <c r="K20" i="18"/>
  <c r="K19" i="18"/>
  <c r="J19" i="18"/>
  <c r="J11" i="18"/>
  <c r="K11" i="18"/>
  <c r="J12" i="18"/>
  <c r="K12" i="18"/>
  <c r="I38" i="18"/>
  <c r="H38" i="18"/>
  <c r="I34" i="18"/>
  <c r="H34" i="18"/>
  <c r="H29" i="18"/>
  <c r="I29" i="18"/>
  <c r="H30" i="18"/>
  <c r="I30" i="18"/>
  <c r="H31" i="18"/>
  <c r="I31" i="18"/>
  <c r="I28" i="18"/>
  <c r="H28" i="18"/>
  <c r="H23" i="18"/>
  <c r="I23" i="18"/>
  <c r="H20" i="18"/>
  <c r="I20" i="18"/>
  <c r="H21" i="18"/>
  <c r="I21" i="18"/>
  <c r="H22" i="18"/>
  <c r="I22" i="18"/>
  <c r="I19" i="18"/>
  <c r="H19" i="18"/>
  <c r="H10" i="18"/>
  <c r="I10" i="18"/>
  <c r="G38" i="18"/>
  <c r="F38" i="18"/>
  <c r="G34" i="18"/>
  <c r="F34" i="18"/>
  <c r="F29" i="18"/>
  <c r="G29" i="18"/>
  <c r="F30" i="18"/>
  <c r="G30" i="18"/>
  <c r="F20" i="18"/>
  <c r="G20" i="18"/>
  <c r="G19" i="18"/>
  <c r="F19" i="18"/>
  <c r="F10" i="18"/>
  <c r="G10" i="18"/>
  <c r="F12" i="18"/>
  <c r="G12" i="18"/>
  <c r="G9" i="18"/>
  <c r="F9" i="18"/>
  <c r="E40" i="18"/>
  <c r="D40" i="18"/>
  <c r="D36" i="18"/>
  <c r="E36" i="18"/>
  <c r="E35" i="18"/>
  <c r="D35" i="18"/>
  <c r="D32" i="18"/>
  <c r="E32" i="18"/>
  <c r="D33" i="18"/>
  <c r="E33" i="18"/>
  <c r="E31" i="18"/>
  <c r="D31" i="18"/>
  <c r="D25" i="18"/>
  <c r="E25" i="18"/>
  <c r="D26" i="18"/>
  <c r="E26" i="18"/>
  <c r="E24" i="18"/>
  <c r="D24" i="18"/>
  <c r="D14" i="18"/>
  <c r="E14" i="18"/>
  <c r="E13" i="18"/>
  <c r="D13" i="18"/>
  <c r="E39" i="18"/>
  <c r="D39" i="18"/>
  <c r="E34" i="18"/>
  <c r="D34" i="18"/>
  <c r="D30" i="18"/>
  <c r="E30" i="18"/>
  <c r="E29" i="18"/>
  <c r="D29" i="18"/>
  <c r="D23" i="18"/>
  <c r="E23" i="18"/>
  <c r="E22" i="18"/>
  <c r="D22" i="18"/>
  <c r="D12" i="18"/>
  <c r="E12" i="18"/>
  <c r="E38" i="18"/>
  <c r="D38" i="18"/>
  <c r="E28" i="18"/>
  <c r="D28" i="18"/>
  <c r="E20" i="18"/>
  <c r="D20" i="18"/>
  <c r="D21" i="18"/>
  <c r="E21" i="18"/>
  <c r="E19" i="18"/>
  <c r="D19" i="18"/>
  <c r="D10" i="18"/>
  <c r="E10" i="18"/>
  <c r="C33" i="18"/>
  <c r="B33" i="18"/>
  <c r="C32" i="18"/>
  <c r="B32" i="18"/>
  <c r="B35" i="18"/>
  <c r="C35" i="18"/>
  <c r="C34" i="18"/>
  <c r="B34" i="18"/>
  <c r="B29" i="18"/>
  <c r="C29" i="18"/>
  <c r="B30" i="18"/>
  <c r="C30" i="18"/>
  <c r="B31" i="18"/>
  <c r="C31" i="18"/>
  <c r="C28" i="18"/>
  <c r="B28" i="18"/>
  <c r="B20" i="18"/>
  <c r="C20" i="18"/>
  <c r="B21" i="18"/>
  <c r="C21" i="18"/>
  <c r="B22" i="18"/>
  <c r="C22" i="18"/>
  <c r="B23" i="18"/>
  <c r="C23" i="18"/>
  <c r="C19" i="18"/>
  <c r="B19" i="18"/>
  <c r="B11" i="18"/>
  <c r="C11" i="18"/>
  <c r="B15" i="18"/>
  <c r="C15" i="18"/>
  <c r="B16" i="18"/>
  <c r="C16" i="18"/>
  <c r="B17" i="18"/>
  <c r="C17" i="18"/>
  <c r="A1" i="11"/>
  <c r="G1" i="18"/>
  <c r="E1" i="18"/>
  <c r="J9" i="11"/>
  <c r="J8" i="11"/>
  <c r="J12" i="11"/>
  <c r="J17" i="11"/>
  <c r="J13" i="11"/>
  <c r="J15" i="11"/>
  <c r="A3" i="11"/>
</calcChain>
</file>

<file path=xl/sharedStrings.xml><?xml version="1.0" encoding="utf-8"?>
<sst xmlns="http://schemas.openxmlformats.org/spreadsheetml/2006/main" count="1231" uniqueCount="776">
  <si>
    <t>STAGE</t>
  </si>
  <si>
    <t>ACHIEVEMENTS / ACTIVITIES</t>
  </si>
  <si>
    <t>STATUS</t>
  </si>
  <si>
    <t>REMARKS</t>
  </si>
  <si>
    <t>Instructions: Enter "0" under Status if No or None, or "1" if Yes</t>
  </si>
  <si>
    <t>Year the framework was reviewed</t>
  </si>
  <si>
    <t>National case definition for animal rabies</t>
  </si>
  <si>
    <t>National case definition for human rabies</t>
  </si>
  <si>
    <t>Legal framework</t>
  </si>
  <si>
    <t>Surveillance</t>
  </si>
  <si>
    <t>Health economic studies</t>
  </si>
  <si>
    <t>Only quality dog vaccines in accordance with OIE standards are being used</t>
  </si>
  <si>
    <t>Dog vaccination campaigns are regularly implemented in response to human cases and animal outbreaks</t>
  </si>
  <si>
    <t>Capacity for outbreak and re-introduction response maintained</t>
  </si>
  <si>
    <t>Dog vaccines</t>
  </si>
  <si>
    <t>Human vaccines</t>
  </si>
  <si>
    <t>Outbreak response and other rabies control activities</t>
  </si>
  <si>
    <t>Dog population studies to determine size, turn-over and accessibility have been conducted in pilot areas</t>
  </si>
  <si>
    <t>Identification of main national stakeholders in rabies prevention and control has been carried out</t>
  </si>
  <si>
    <t>Mechanisms for mobilizing emergency funds in case of an outbreak have been identified</t>
  </si>
  <si>
    <t>Mechanisms for regular intersectoral collaboration are in place and implemented</t>
  </si>
  <si>
    <t>Veterinary border inspection and quarantine measures are fully implemented in accordance with national regulations</t>
  </si>
  <si>
    <t>Intersectoral collaboration</t>
  </si>
  <si>
    <t>National programme and strategy</t>
  </si>
  <si>
    <t>Agencies the case definition was disseminated to</t>
  </si>
  <si>
    <t>LEGISLATION</t>
  </si>
  <si>
    <t>DATA COLLECTION AND ANALYSIS</t>
  </si>
  <si>
    <t>LABORATORY DIAGNOSIS</t>
  </si>
  <si>
    <t>INFORMATION, EDUCATION AND COMMUNICATION</t>
  </si>
  <si>
    <t>PREVENTION AND CONTROL</t>
  </si>
  <si>
    <t>DOG POPULATION RELATED ISSUES</t>
  </si>
  <si>
    <t>CROSS-CUTTING ISSUES</t>
  </si>
  <si>
    <t>Names of international rabies reference laboratories or collaborating/reference centers</t>
  </si>
  <si>
    <t>Accomplished</t>
  </si>
  <si>
    <t>DATA COLLECTION &amp; ANALYSIS</t>
  </si>
  <si>
    <t>PREVENTION &amp; CONTROL</t>
  </si>
  <si>
    <t>INFORMATION, EDUCATION, COMMUNICATION</t>
  </si>
  <si>
    <t>The animal rabies case definition has been disseminated to relevant professionals</t>
  </si>
  <si>
    <t>The human rabies case definition has been disseminated to relevant professionals</t>
  </si>
  <si>
    <t>subcomponent</t>
  </si>
  <si>
    <t>SUMMARY OF RABIES PROGRAM ACTIVITIES</t>
  </si>
  <si>
    <t>Stepwise Approach towards Rabies Elimination</t>
  </si>
  <si>
    <t>Afghanistan</t>
  </si>
  <si>
    <t>Africa</t>
  </si>
  <si>
    <t>Aland Islands</t>
  </si>
  <si>
    <t>Albania</t>
  </si>
  <si>
    <t>Algeria</t>
  </si>
  <si>
    <t>American Samoa</t>
  </si>
  <si>
    <t>Andorra</t>
  </si>
  <si>
    <t>Angola</t>
  </si>
  <si>
    <t>Anguilla</t>
  </si>
  <si>
    <t>Antarctica</t>
  </si>
  <si>
    <t>Antigua &amp; Barbuda</t>
  </si>
  <si>
    <t>Argentina</t>
  </si>
  <si>
    <t>Armenia</t>
  </si>
  <si>
    <t>Aruba</t>
  </si>
  <si>
    <t>Asia</t>
  </si>
  <si>
    <t>Australia</t>
  </si>
  <si>
    <t>Austria</t>
  </si>
  <si>
    <t>Azerbaijan</t>
  </si>
  <si>
    <t>Bahamas, The</t>
  </si>
  <si>
    <t>Bahrain</t>
  </si>
  <si>
    <t>Bangladesh</t>
  </si>
  <si>
    <t>Barbados</t>
  </si>
  <si>
    <t>Belarus</t>
  </si>
  <si>
    <t>Belgium</t>
  </si>
  <si>
    <t>Belize</t>
  </si>
  <si>
    <t>Benin</t>
  </si>
  <si>
    <t>Bermuda</t>
  </si>
  <si>
    <t>Bhutan</t>
  </si>
  <si>
    <t>Bolivia</t>
  </si>
  <si>
    <t>Bonaire, St.Eustat, Saba</t>
  </si>
  <si>
    <t>Bosnia and Herzegovina</t>
  </si>
  <si>
    <t>Botswana</t>
  </si>
  <si>
    <t>Bouvet Island</t>
  </si>
  <si>
    <t>Brazil</t>
  </si>
  <si>
    <t>British Indian Ocean T.</t>
  </si>
  <si>
    <t>British Virgin Islands</t>
  </si>
  <si>
    <t>Brunei Darussalam</t>
  </si>
  <si>
    <t>Bulgaria</t>
  </si>
  <si>
    <t>Burkina Faso</t>
  </si>
  <si>
    <t>Burundi</t>
  </si>
  <si>
    <t>Cabo Verde</t>
  </si>
  <si>
    <t>Cambodia</t>
  </si>
  <si>
    <t>Cameroon</t>
  </si>
  <si>
    <t>Canada</t>
  </si>
  <si>
    <t>Caribbean, the</t>
  </si>
  <si>
    <t>Cayman Islands</t>
  </si>
  <si>
    <t>Central African Republic</t>
  </si>
  <si>
    <t>Central America</t>
  </si>
  <si>
    <t>Chad</t>
  </si>
  <si>
    <t>Chile</t>
  </si>
  <si>
    <t>China</t>
  </si>
  <si>
    <t>Christmas Island</t>
  </si>
  <si>
    <t>Cocos (Keeling) Islands</t>
  </si>
  <si>
    <t>Colombia</t>
  </si>
  <si>
    <t>Comoros</t>
  </si>
  <si>
    <t>Congo</t>
  </si>
  <si>
    <t>Congo, Dem. Rep. of the</t>
  </si>
  <si>
    <t>Cook Islands</t>
  </si>
  <si>
    <t>Costa Rica</t>
  </si>
  <si>
    <t>Cote D'Ivoire</t>
  </si>
  <si>
    <t>Croatia</t>
  </si>
  <si>
    <t>Cuba</t>
  </si>
  <si>
    <t>Curaçao</t>
  </si>
  <si>
    <t>Cyprus</t>
  </si>
  <si>
    <t>Czech Republic</t>
  </si>
  <si>
    <t>Denmark</t>
  </si>
  <si>
    <t>Djibouti</t>
  </si>
  <si>
    <t>Dominica</t>
  </si>
  <si>
    <t>Dominican Republic</t>
  </si>
  <si>
    <t>East Timor (Timor-Leste)</t>
  </si>
  <si>
    <t>Ecuador</t>
  </si>
  <si>
    <t>Egypt</t>
  </si>
  <si>
    <t>El Salvador</t>
  </si>
  <si>
    <t>Equatorial Guinea</t>
  </si>
  <si>
    <t>Eritrea</t>
  </si>
  <si>
    <t>Estonia</t>
  </si>
  <si>
    <t>Ethiopia</t>
  </si>
  <si>
    <t>Europe</t>
  </si>
  <si>
    <t>European Union</t>
  </si>
  <si>
    <t>Falkland Is. (Malvinas)</t>
  </si>
  <si>
    <t>Faroe Islands</t>
  </si>
  <si>
    <t>Fiji</t>
  </si>
  <si>
    <t>Finland</t>
  </si>
  <si>
    <t>France</t>
  </si>
  <si>
    <t>French Guiana</t>
  </si>
  <si>
    <t>French Polynesia</t>
  </si>
  <si>
    <t>French Southern Terr.</t>
  </si>
  <si>
    <t>Gabon</t>
  </si>
  <si>
    <t>Gambia, the</t>
  </si>
  <si>
    <t>Georgia</t>
  </si>
  <si>
    <t>Germany</t>
  </si>
  <si>
    <t>Ghana</t>
  </si>
  <si>
    <t>Gibraltar</t>
  </si>
  <si>
    <t>Greece</t>
  </si>
  <si>
    <t>Greenland</t>
  </si>
  <si>
    <t>Grenada</t>
  </si>
  <si>
    <t>Guadeloupe</t>
  </si>
  <si>
    <t>Guam</t>
  </si>
  <si>
    <t>Guatemala</t>
  </si>
  <si>
    <t>Guernsey and Alderney</t>
  </si>
  <si>
    <t>Guiana, French</t>
  </si>
  <si>
    <t>Guinea</t>
  </si>
  <si>
    <t>Guinea-Bissau</t>
  </si>
  <si>
    <t>Guinea, Equatorial</t>
  </si>
  <si>
    <t>Guyana</t>
  </si>
  <si>
    <t>Haiti</t>
  </si>
  <si>
    <t>Heard &amp; McDonald Is.</t>
  </si>
  <si>
    <t>Holy See (Vatican)</t>
  </si>
  <si>
    <t>Honduras</t>
  </si>
  <si>
    <t>Hong Kong, (China)</t>
  </si>
  <si>
    <t>Hungary</t>
  </si>
  <si>
    <t>Iceland</t>
  </si>
  <si>
    <t>India</t>
  </si>
  <si>
    <t>Indonesia</t>
  </si>
  <si>
    <t>Iran, Islamic Republic of</t>
  </si>
  <si>
    <t>Iraq</t>
  </si>
  <si>
    <t>Ireland</t>
  </si>
  <si>
    <t>Israel</t>
  </si>
  <si>
    <t>Italy</t>
  </si>
  <si>
    <t>Ivory Coast (Cote d'Ivoire)</t>
  </si>
  <si>
    <t>Jamaica</t>
  </si>
  <si>
    <t>Japan</t>
  </si>
  <si>
    <t>Jersey</t>
  </si>
  <si>
    <t>Jordan</t>
  </si>
  <si>
    <t>Kazakhstan</t>
  </si>
  <si>
    <t>Kenya</t>
  </si>
  <si>
    <t>Kiribati</t>
  </si>
  <si>
    <t>Korea Dem. People's Rep.</t>
  </si>
  <si>
    <t>Korea, (South) Republic of</t>
  </si>
  <si>
    <t>Kosovo</t>
  </si>
  <si>
    <t>Kuwait</t>
  </si>
  <si>
    <t>Kyrgyzstan</t>
  </si>
  <si>
    <t>Lao People's Dem. Rep.</t>
  </si>
  <si>
    <t>Latvia</t>
  </si>
  <si>
    <t>Lebanon</t>
  </si>
  <si>
    <t>Lesotho</t>
  </si>
  <si>
    <t>Liberia</t>
  </si>
  <si>
    <t>Libyan Arab Jamahiriya</t>
  </si>
  <si>
    <t>Liechtenstein</t>
  </si>
  <si>
    <t>Lithuania</t>
  </si>
  <si>
    <t>Luxembourg</t>
  </si>
  <si>
    <t>Macao, (China)</t>
  </si>
  <si>
    <t>Macedonia, TFYR</t>
  </si>
  <si>
    <t>Madagascar</t>
  </si>
  <si>
    <t>Malawi</t>
  </si>
  <si>
    <t>Malaysia</t>
  </si>
  <si>
    <t>Maldives</t>
  </si>
  <si>
    <t>Mali</t>
  </si>
  <si>
    <t>Malta</t>
  </si>
  <si>
    <t>Man, Isle of</t>
  </si>
  <si>
    <t>Marshall Islands</t>
  </si>
  <si>
    <t>Martinique (FR)</t>
  </si>
  <si>
    <t>Mauritania</t>
  </si>
  <si>
    <t>Mauritius</t>
  </si>
  <si>
    <t>Mayotte (FR)</t>
  </si>
  <si>
    <t>Mexico</t>
  </si>
  <si>
    <t>Micronesia, Fed. States of</t>
  </si>
  <si>
    <t>Middle East</t>
  </si>
  <si>
    <t>Moldova, Republic of</t>
  </si>
  <si>
    <t>Monaco</t>
  </si>
  <si>
    <t>Mongolia</t>
  </si>
  <si>
    <t>Montenegro</t>
  </si>
  <si>
    <t>Montserrat</t>
  </si>
  <si>
    <t>Morocco</t>
  </si>
  <si>
    <t>Mozambique</t>
  </si>
  <si>
    <t>Myanmar (ex-Burma)</t>
  </si>
  <si>
    <t>Namibia</t>
  </si>
  <si>
    <t>Nauru</t>
  </si>
  <si>
    <t>Nepal</t>
  </si>
  <si>
    <t>Netherlands</t>
  </si>
  <si>
    <t>Netherlands Antilles</t>
  </si>
  <si>
    <t>New Caledonia</t>
  </si>
  <si>
    <t>New Zealand</t>
  </si>
  <si>
    <t>Nicaragua</t>
  </si>
  <si>
    <t>Niger</t>
  </si>
  <si>
    <t>Nigeria</t>
  </si>
  <si>
    <t>Niue</t>
  </si>
  <si>
    <t>Norfolk Island</t>
  </si>
  <si>
    <t>North America</t>
  </si>
  <si>
    <t>Northern Mariana Islands</t>
  </si>
  <si>
    <t>Norway</t>
  </si>
  <si>
    <t>Oceania</t>
  </si>
  <si>
    <t>Oman</t>
  </si>
  <si>
    <t>Pakistan</t>
  </si>
  <si>
    <t>Palau</t>
  </si>
  <si>
    <t>Palestinian Territory</t>
  </si>
  <si>
    <t>Panama</t>
  </si>
  <si>
    <t>Papua New Guinea</t>
  </si>
  <si>
    <t>Paraguay</t>
  </si>
  <si>
    <t>Peru</t>
  </si>
  <si>
    <t>Philippines</t>
  </si>
  <si>
    <t>Pitcairn Island</t>
  </si>
  <si>
    <t>Poland</t>
  </si>
  <si>
    <t>Portugal</t>
  </si>
  <si>
    <t>Puerto Rico</t>
  </si>
  <si>
    <t>Qatar</t>
  </si>
  <si>
    <t>Reunion (FR)</t>
  </si>
  <si>
    <t>Romania</t>
  </si>
  <si>
    <t>Russia (Russian Fed.)</t>
  </si>
  <si>
    <t>Rwanda</t>
  </si>
  <si>
    <t>Sahara, Western</t>
  </si>
  <si>
    <t>Saint Barthelemy (FR)</t>
  </si>
  <si>
    <t>Saint Helena (UK)</t>
  </si>
  <si>
    <t>Saint Kitts and Nevis</t>
  </si>
  <si>
    <t>Saint Lucia</t>
  </si>
  <si>
    <t>Saint Martin (FR)</t>
  </si>
  <si>
    <t>S Pierre &amp; Miquelon(FR)</t>
  </si>
  <si>
    <t>S Vincent &amp;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</si>
  <si>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</si>
  <si>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</si>
  <si>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</si>
  <si>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</si>
  <si>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</si>
  <si>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</si>
  <si>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</si>
  <si>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</si>
  <si>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</si>
  <si>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</si>
  <si>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</si>
  <si>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</si>
  <si>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</si>
  <si>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</si>
  <si>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America</t>
  </si>
  <si>
    <t>S.George &amp; S.Sandwich</t>
  </si>
  <si>
    <t>South Sudan</t>
  </si>
  <si>
    <t>Spain</t>
  </si>
  <si>
    <t>Sri Lanka (ex-Ceilan)</t>
  </si>
  <si>
    <t>Sudan</t>
  </si>
  <si>
    <t>Suriname</t>
  </si>
  <si>
    <t>Svalbard &amp; Jan Mayen Is.</t>
  </si>
  <si>
    <t>Swaziland</t>
  </si>
  <si>
    <t>Sweden</t>
  </si>
  <si>
    <t>Switzerland</t>
  </si>
  <si>
    <t>Syrian Arab Republic</t>
  </si>
  <si>
    <t>Taiwan</t>
  </si>
  <si>
    <t>Tajikistan</t>
  </si>
  <si>
    <t>Tanzania, United Rep. of</t>
  </si>
  <si>
    <t>Thailand</t>
  </si>
  <si>
    <t>Timor-Leste (East Timor)</t>
  </si>
  <si>
    <t>Togo</t>
  </si>
  <si>
    <t>Tokelau</t>
  </si>
  <si>
    <t>Tonga</t>
  </si>
  <si>
    <t>Trinidad &amp; Tobago</t>
  </si>
  <si>
    <t>Tunisia</t>
  </si>
  <si>
    <t>Turkey</t>
  </si>
  <si>
    <t>Turkmenistan</t>
  </si>
  <si>
    <t>Turks and Caicos Is.</t>
  </si>
  <si>
    <t>Tuvalu</t>
  </si>
  <si>
    <t>Uganda</t>
  </si>
  <si>
    <t>Ukraine</t>
  </si>
  <si>
    <t>United Arab Emirates</t>
  </si>
  <si>
    <t>United Kingdom</t>
  </si>
  <si>
    <t>United States</t>
  </si>
  <si>
    <t>US Minor Outlying Isl.</t>
  </si>
  <si>
    <t>Uruguay</t>
  </si>
  <si>
    <t>Uzbekistan</t>
  </si>
  <si>
    <t>Vanuatu</t>
  </si>
  <si>
    <t>Vatican (Holy See)</t>
  </si>
  <si>
    <t>Venezuela</t>
  </si>
  <si>
    <t>Viet Nam</t>
  </si>
  <si>
    <t>Virgin Islands, British</t>
  </si>
  <si>
    <t>Virgin Islands, U.S.</t>
  </si>
  <si>
    <t>Wallis and Futuna</t>
  </si>
  <si>
    <t>Western Sahara</t>
  </si>
  <si>
    <t>Yemen</t>
  </si>
  <si>
    <t>Zambia</t>
  </si>
  <si>
    <t>Zimbabwe</t>
  </si>
  <si>
    <r>
      <t>OTHER IMPORTANT INFORMATION
(</t>
    </r>
    <r>
      <rPr>
        <sz val="11"/>
        <color theme="1"/>
        <rFont val="Calibri"/>
        <family val="2"/>
        <scheme val="minor"/>
      </rPr>
      <t>please include in REMARKS</t>
    </r>
    <r>
      <rPr>
        <b/>
        <sz val="11"/>
        <color theme="1"/>
        <rFont val="Calibri"/>
        <family val="2"/>
        <scheme val="minor"/>
      </rPr>
      <t>)</t>
    </r>
  </si>
  <si>
    <t>COMPONENTS</t>
  </si>
  <si>
    <t>ACCOMPLISHED ACTIVITIES</t>
  </si>
  <si>
    <t>PENDING ACTIVITIES</t>
  </si>
  <si>
    <t>(You may select your country's name from the drop-down list)</t>
  </si>
  <si>
    <t>Pending</t>
  </si>
  <si>
    <t>COMPONENT</t>
  </si>
  <si>
    <t>IEC</t>
  </si>
  <si>
    <t>CRITICAL ACTIVITIES ACCOMPLISHED</t>
  </si>
  <si>
    <t>STAGE COMPLETED?</t>
  </si>
  <si>
    <t>STAGE SUMMARY</t>
  </si>
  <si>
    <t>ACTIVITY SUMMARY</t>
  </si>
  <si>
    <t>A case definition consistent with OIE for animal rabies is available</t>
  </si>
  <si>
    <t>A case definition consistent with WHO for human rabies is available</t>
  </si>
  <si>
    <t>Contacts with an international rabies reference laboratory or international collaborating/reference center are established</t>
  </si>
  <si>
    <t xml:space="preserve">Several rabies suspect samples of animals or humans are submitted to a national laboratory and analysed by an internationally recommended method  </t>
  </si>
  <si>
    <t xml:space="preserve">At least one rabies suspect sample of animals or humans is submitted to an international rabies reference laboratory for confirmation </t>
  </si>
  <si>
    <t xml:space="preserve">The national authority reports at least one confirmed rabies case to WHO or OIE </t>
  </si>
  <si>
    <t xml:space="preserve">Result of rabies sample(s) are shared appropriately with local and national authorities </t>
  </si>
  <si>
    <t>There is a legal framework relevant to rabies prevention and control</t>
  </si>
  <si>
    <t xml:space="preserve">If there is a legal framework, the framework has been reviewed to determine if it is adequate.  </t>
  </si>
  <si>
    <t xml:space="preserve">Rabies is made a notifiable disease in animals </t>
  </si>
  <si>
    <t xml:space="preserve">Rabies is made a notifiable disease in humans </t>
  </si>
  <si>
    <t>Legislation includes compulsory rabies vaccination of dogs or proposed if not in place</t>
  </si>
  <si>
    <t>Legislation includes measures for outbreak response</t>
  </si>
  <si>
    <t xml:space="preserve">Reporting of dog rabies from local to national level </t>
  </si>
  <si>
    <t>Reporting of human rabies from local to national level</t>
  </si>
  <si>
    <t>Dog rabies data analysis capacity at the national level has been established</t>
  </si>
  <si>
    <t>Human rabies data analysis capacity at the national level has been established</t>
  </si>
  <si>
    <t>Dog bite reporting and documentation have been reviewed and data compiled</t>
  </si>
  <si>
    <t>Communications situation and needs (KAP, training needs, stakeholder analysis) assessed at pilot level</t>
  </si>
  <si>
    <t>Target audiences identified for public, professional and advocacy communications (at-risk communities, dog owners, health professionals, at-risk community leaders/authorities, politicians)</t>
  </si>
  <si>
    <t>A rabies communication plan developed for public, professional and advocacy target audiences</t>
  </si>
  <si>
    <t xml:space="preserve">Training or refresher courses on rabies initiated for professionals in human and animal health </t>
  </si>
  <si>
    <t>Dog rabies vaccines are available in the country</t>
  </si>
  <si>
    <t xml:space="preserve">Dog vaccination is initiated in some parts or pilot areas of the country </t>
  </si>
  <si>
    <t xml:space="preserve">Other rabies control activities such as IBCM, dog population management have been implemented (at least in pilot areas) </t>
  </si>
  <si>
    <t>Vaccines for human rabies prophylaxis are available in the country</t>
  </si>
  <si>
    <t>A first assessment on access to PEP (and PreP) has been carried out</t>
  </si>
  <si>
    <t>Stakeholder consultations held within the last 3 years</t>
  </si>
  <si>
    <t>Intersectoral rabies task force, committee or working group established at local or national level and meeting at least twice a year</t>
  </si>
  <si>
    <t>Based on pilot area experience, a short term rabies action plan has been developed and endorsed by relevant stakeholders at local / national level</t>
  </si>
  <si>
    <t>The animal rabies case definition has been reviewed and endorsed (intersectoral approach)</t>
  </si>
  <si>
    <t>The human rabies case definition has been reviewed and endorsed (intersectoral approach)</t>
  </si>
  <si>
    <t xml:space="preserve">Legal frameworks updated to include specifications on compulsory vaccination of dogs and international movement of animals. </t>
  </si>
  <si>
    <t>Establishment of linked human and animal rabies surveillance systems, including agreed SOPs</t>
  </si>
  <si>
    <t xml:space="preserve">Human rabies surveillance systems, including feedback mechanism, coordinated between administrative levels (national, province, district, municipal, etc.) </t>
  </si>
  <si>
    <t>Animal rabies surveillance systems, including feedback mechanism, coordinated between administrative levels (national, province, district, municipal, etc.)</t>
  </si>
  <si>
    <t>Information on the epidemiology of rabies is regularly shared with all stakeholders</t>
  </si>
  <si>
    <t xml:space="preserve">Capacity for sample collection and transportation has been established </t>
  </si>
  <si>
    <t>Routine laboratory diagnosis of animal rabies cases in country</t>
  </si>
  <si>
    <t>WHO pre-qualified human rabies vaccines available and accessible in most parts of the country</t>
  </si>
  <si>
    <t>Supply and access to WHO pre-qualified human rabies vaccines for PrEP for professionals at risk ensured throughout the pilot areas</t>
  </si>
  <si>
    <t>Any use of human biologics not WHO-pre-qualified is being phased out (e.g. nerve tissue vaccines, low quality vaccines)</t>
  </si>
  <si>
    <t>IBCM SOPs agreed, including sharing of information between sectors</t>
  </si>
  <si>
    <t xml:space="preserve">SOPs for the observation of dogs involved in biting incidents available </t>
  </si>
  <si>
    <t>Rabies awareness campaigns including responsible dog ownership have been expanded to more areas</t>
  </si>
  <si>
    <t>Refinement of strategy based on current dog ecology and KAP surveys</t>
  </si>
  <si>
    <t xml:space="preserve">Rabies communication plan reviewed and updated </t>
  </si>
  <si>
    <t>Public awareness and sensitization campaigns are tailored to specific target groups (e.g. community leaders, authorities and health professionals, World Rabies Day Activities).</t>
  </si>
  <si>
    <t>Training of human and animal health personnel has been conducted in most parts of the country</t>
  </si>
  <si>
    <t>A national strategy and programme for rabies prevention, control and eventual elimination has been  drafted and shared with all relevant stakeholders</t>
  </si>
  <si>
    <t xml:space="preserve">Government resources identified and allocated in support of the national rabies control strategy and programme  </t>
  </si>
  <si>
    <t>Contribution and role of  private sector clarified and shared with other stakeholders</t>
  </si>
  <si>
    <t>Access to laboratory diagnosis is available throughout the country  for animal samples (and if possible also for human samples)</t>
  </si>
  <si>
    <t>Regular characterization and analysis of circulating rabies virus variants by a national or international laboratory</t>
  </si>
  <si>
    <t xml:space="preserve">Conduct field investigations for all suspected human rabies cases </t>
  </si>
  <si>
    <t>Epidemiological evidence available to rule out dog- transmitted human rabies cases</t>
  </si>
  <si>
    <t>Conduct field investigations and laboratory confirmation for all suspected rabies outbreaks in dogs</t>
  </si>
  <si>
    <t xml:space="preserve">Initiate collection of local or national health economic data on rabies control to make the case for rabies control investment </t>
  </si>
  <si>
    <t>Expand health economic studies to support further prioritization within the national rabies control programme</t>
  </si>
  <si>
    <t>WHO pre-qualified Pre- and Post- Exposure Prophylaxis available and accessible to high risk and exposed individuals throughout the country</t>
  </si>
  <si>
    <t>Capacity to conduct field investigations and planned outbreak response for animal and human rabies cases is available in the entire country</t>
  </si>
  <si>
    <t>Sufficient facilities for observation of rabies-suspected dogs established and comply with international animal welfare regulations</t>
  </si>
  <si>
    <t>Identification of potential rabies free zones where canine variant cases is absent for at least a 2 year period</t>
  </si>
  <si>
    <t xml:space="preserve">Mass dog vaccination campaigns (at least 70% of the total dog population) are conducted according to the national rabies strategy </t>
  </si>
  <si>
    <t>Post-vaccination surveys in dogs to evaluate vaccination coverage</t>
  </si>
  <si>
    <t>Declaration of  dog-transmitted rabies free zones publicized</t>
  </si>
  <si>
    <t>Promote responsible dog ownership together with rabies awareness campaigns</t>
  </si>
  <si>
    <t xml:space="preserve">Strengthen public awareness campaigns to advocate dog vaccination to leaders and authorities </t>
  </si>
  <si>
    <t>Communication plan on rabies elimination is implemented</t>
  </si>
  <si>
    <t xml:space="preserve">Refinement of national strategy based on monitoring and evaluation </t>
  </si>
  <si>
    <t>Maintenance of existing surveillance activities, including ongoing laboratory investigation, for all suspected cases in dogs in the country</t>
  </si>
  <si>
    <t>Maintenance of existing surveillance activities for all suspected cases in humans in the country</t>
  </si>
  <si>
    <t>Epidemiological data from routine surveillance of all animals (working animals, livestock and wildlife) used to refine the national rabies strategy</t>
  </si>
  <si>
    <t>Dog vaccination campaigns are maintained in zones where dog rabies is still present or where otherwise justified (e.g. risk of introduction)</t>
  </si>
  <si>
    <t>Freedom from dog-transmitted rabies in the entire country verified by the absence of canine variant cases for at least a 2 year period</t>
  </si>
  <si>
    <t>Measures to prevent re-introduction applied in designated rabies free zones including dialogue with neighbouring countries.</t>
  </si>
  <si>
    <t>Emergency response/contingency plan to any case of animal rabies involving a canine variant developed in preparation of the post elimination phase</t>
  </si>
  <si>
    <t>Declaration of national dog-transmitted rabies freedom publicized</t>
  </si>
  <si>
    <t>Awareness programmes focusing on maintenance of freedom from dog and dog transmitted human rabies</t>
  </si>
  <si>
    <t>On-going surveillance system for rabies maintained</t>
  </si>
  <si>
    <t>On-going laboratory investigation of all suspected cases in domestic and wild animal species in the country</t>
  </si>
  <si>
    <t xml:space="preserve">Dog population management and responsible dog ownership campaigns are continued </t>
  </si>
  <si>
    <t xml:space="preserve">Based on risk assessment, dog vaccination campaigns are maintained where justified </t>
  </si>
  <si>
    <t>Modified protocols for PEP administration for rabies free areas implemented</t>
  </si>
  <si>
    <t>Specimen referral</t>
  </si>
  <si>
    <t>Laboratory capacity and testing</t>
  </si>
  <si>
    <t>LEG</t>
  </si>
  <si>
    <t>LAB</t>
  </si>
  <si>
    <t>DCA</t>
  </si>
  <si>
    <t>CCI</t>
  </si>
  <si>
    <t>PCO</t>
  </si>
  <si>
    <t xml:space="preserve">Public awareness activities on rabies prevention, dog bite management and dog vaccination initiated (e.g. WRD)  </t>
  </si>
  <si>
    <t xml:space="preserve">Rabies diagnostic capacity has been established in at least one national laboratory </t>
  </si>
  <si>
    <r>
      <t xml:space="preserve">Cross-cutting issues
</t>
    </r>
    <r>
      <rPr>
        <sz val="11"/>
        <color theme="1"/>
        <rFont val="Calibri"/>
        <family val="2"/>
        <scheme val="minor"/>
      </rPr>
      <t xml:space="preserve">       </t>
    </r>
    <r>
      <rPr>
        <i/>
        <sz val="11"/>
        <color theme="1"/>
        <rFont val="Calibri"/>
        <family val="2"/>
        <scheme val="minor"/>
      </rPr>
      <t xml:space="preserve"> Total number of activities = 12</t>
    </r>
  </si>
  <si>
    <t>RULES FOR STAGE PROGRESSION</t>
  </si>
  <si>
    <t>RULE</t>
  </si>
  <si>
    <t>SCORE</t>
  </si>
  <si>
    <t>All critical activities (see hidden Key Activities worksheet) accomplished</t>
  </si>
  <si>
    <t>Not all but at least 1 critical activity checked, AND 50% +1 of all activities checked</t>
  </si>
  <si>
    <t>+ 0.5</t>
  </si>
  <si>
    <t>+ 1</t>
  </si>
  <si>
    <t>+ 0</t>
  </si>
  <si>
    <t>No critical activity accomplished</t>
  </si>
  <si>
    <t>At least 1 critical activity checked, AND 50% or less of all activities checked</t>
  </si>
  <si>
    <t>Year of last reported rabies case</t>
  </si>
  <si>
    <t>Year of most recent specimen referral;
Name of international rabies reference laboratory</t>
  </si>
  <si>
    <t>Main messages, intended audience and areas covered</t>
  </si>
  <si>
    <t>Areas covered</t>
  </si>
  <si>
    <r>
      <t>OTHER IMPORTANT INFORMATION
(</t>
    </r>
    <r>
      <rPr>
        <sz val="11"/>
        <color theme="1"/>
        <rFont val="Calibri"/>
        <family val="2"/>
        <scheme val="minor"/>
      </rPr>
      <t>please include in REMARKS</t>
    </r>
    <r>
      <rPr>
        <b/>
        <sz val="11"/>
        <color theme="1"/>
        <rFont val="Calibri"/>
        <family val="2"/>
        <scheme val="minor"/>
      </rPr>
      <t>)</t>
    </r>
  </si>
  <si>
    <t>Areas available and accessible</t>
  </si>
  <si>
    <t>Briefly describe post-vaccination survey</t>
  </si>
  <si>
    <t>Agencies of personnel involved in field investigations and outbreak response</t>
  </si>
  <si>
    <t>Agencies involved</t>
  </si>
  <si>
    <t>Agencies of stakeholders involved</t>
  </si>
  <si>
    <t>Agencies of members of task force</t>
  </si>
  <si>
    <t>PENDING</t>
  </si>
  <si>
    <t>50% or more of the critical activities checked</t>
  </si>
  <si>
    <t>CROSS CUTTING ISSUES</t>
  </si>
  <si>
    <t>STAGE LEGEND</t>
  </si>
  <si>
    <t xml:space="preserve">
</t>
  </si>
  <si>
    <t>HUMAN HEALTH:</t>
  </si>
  <si>
    <t>ANIMAL HEALTH:</t>
  </si>
  <si>
    <t>Country:</t>
  </si>
  <si>
    <t>Prepared by:</t>
  </si>
  <si>
    <t>Designation:</t>
  </si>
  <si>
    <t>Office:</t>
  </si>
  <si>
    <t>Date prepared:</t>
  </si>
  <si>
    <t>Public awareness</t>
  </si>
  <si>
    <t>Professional education</t>
  </si>
  <si>
    <t>Participant organisations/agencies</t>
  </si>
  <si>
    <t>Advocacy</t>
  </si>
  <si>
    <t>Main messages, audiences, areas covered</t>
  </si>
  <si>
    <t>Main messages, audiences</t>
  </si>
  <si>
    <t>OIE Terrestrial Animal Health Code</t>
  </si>
  <si>
    <t>WHO expert consultation on rabies</t>
  </si>
  <si>
    <t>3.1.7 Which laboratories are-available</t>
  </si>
  <si>
    <t>WHO collaborating centres</t>
  </si>
  <si>
    <t>OIE reference laboratories</t>
  </si>
  <si>
    <t>Simple-techniques-for animal brain-sampling</t>
  </si>
  <si>
    <t>Manual of Diagnostic Tests and Vaccines for Terrestrial Animals 2016</t>
  </si>
  <si>
    <t>WHO guidance on regulations for the transport of infectious substances</t>
  </si>
  <si>
    <t>3.2. Legislation</t>
  </si>
  <si>
    <t>3.2.3-Why-does-rabies-need-to-be-notifiable</t>
  </si>
  <si>
    <t>3.1.3-Infrastructure-surveillance</t>
  </si>
  <si>
    <t xml:space="preserve">Challenges of animal health information systems and surveillance for animal diseases and zoonoses </t>
  </si>
  <si>
    <t>Zoonotic diseases : a guide to establishing collaboration</t>
  </si>
  <si>
    <t>5.3.1-Rabies-surveillance</t>
  </si>
  <si>
    <t>3.1.8 Minimum laboratory requirements</t>
  </si>
  <si>
    <t xml:space="preserve">OIE Manual of Diagnostic Tests and Vaccines  for Terrestrial Animals  </t>
  </si>
  <si>
    <t xml:space="preserve"> Laboratory biorisk management/</t>
  </si>
  <si>
    <t>Examples of KAP surveys</t>
  </si>
  <si>
    <t>Communication-plan</t>
  </si>
  <si>
    <t>5.3-Who-do-we-need-to-train</t>
  </si>
  <si>
    <t>GARC Education Platform</t>
  </si>
  <si>
    <t>5.4.7-Awareness-campaign</t>
  </si>
  <si>
    <t>World Rabies Day</t>
  </si>
  <si>
    <t>5.5-What-are-we-going-to-do-human-component</t>
  </si>
  <si>
    <t>5.4-What-are-we-going-to-do-dog-component</t>
  </si>
  <si>
    <t>5.4.1-estimate the number of dogs</t>
  </si>
  <si>
    <t>3.1-Infrastructure</t>
  </si>
  <si>
    <t>5.5.3-human-biologics</t>
  </si>
  <si>
    <t>Human-vaccination-supply</t>
  </si>
  <si>
    <t>Operational-activities</t>
  </si>
  <si>
    <t>2. Roles-and-Responsibilities</t>
  </si>
  <si>
    <t>5.1-What-do-we-need-to-know-before</t>
  </si>
  <si>
    <t>1.8-What-measures-are-available</t>
  </si>
  <si>
    <t>3.3-Costs-and-Funding</t>
  </si>
  <si>
    <t>3.2.9-How-to-make-rabies-notifiable</t>
  </si>
  <si>
    <t>General-guide-on-veterinary legislation</t>
  </si>
  <si>
    <t>3.2.11- laws-and-by-laws</t>
  </si>
  <si>
    <t>5.1.1-epidemiology-of-rabies</t>
  </si>
  <si>
    <t>WHO International Health Regulations</t>
  </si>
  <si>
    <t>Laboratory biorisk management</t>
  </si>
  <si>
    <t xml:space="preserve">OIE Manual of Diagnostic Tests and Vaccines  for Terrestrial Animals </t>
  </si>
  <si>
    <t>WHO vaccines position papers</t>
  </si>
  <si>
    <t>WHO prequalified vaccines list</t>
  </si>
  <si>
    <t>OIE terrestrial-manual</t>
  </si>
  <si>
    <t xml:space="preserve">Sectors involved. </t>
  </si>
  <si>
    <t>Guidelines-animal-shelters</t>
  </si>
  <si>
    <t>5.4.16- dog-population-management</t>
  </si>
  <si>
    <t>Knowledge-Attitude-Practice</t>
  </si>
  <si>
    <t>Components-of-a-successful-rabies-programme</t>
  </si>
  <si>
    <t>2.3 Animal rabies surveillance</t>
  </si>
  <si>
    <t xml:space="preserve">2.2 Human rabies surveillance </t>
  </si>
  <si>
    <t>Public-health-and-economic-burden-of rabies</t>
  </si>
  <si>
    <t>Health economic studies on rabies</t>
  </si>
  <si>
    <t>3.1.8-laboratory diagnosis</t>
  </si>
  <si>
    <t xml:space="preserve">WHO collaborating centres  </t>
  </si>
  <si>
    <t>FAO reference centre</t>
  </si>
  <si>
    <t>Comparing-PEP-costs</t>
  </si>
  <si>
    <t>5.4.17 Keeping an area rabies-free</t>
  </si>
  <si>
    <t>5.4.13-Vaccination campaign-coverage</t>
  </si>
  <si>
    <t>5.6-Evaluation</t>
  </si>
  <si>
    <t>5.7.1-Sustainability</t>
  </si>
  <si>
    <t xml:space="preserve">5.4.20 Reintroduction response </t>
  </si>
  <si>
    <t>5.4.17-successful-maintenance</t>
  </si>
  <si>
    <t>Guidelines-dog-population-management</t>
  </si>
  <si>
    <t>Guidelines on human prophylaxis</t>
  </si>
  <si>
    <t>6. Reporting of rabies data</t>
  </si>
  <si>
    <t>3.6 Human samples</t>
  </si>
  <si>
    <t>WHO Collaborating Centres and OIE Reference Laboratories</t>
  </si>
  <si>
    <t>4.2.3 Understanding who needs to be involved</t>
  </si>
  <si>
    <t>5.4.16 Dog population management tools</t>
  </si>
  <si>
    <t xml:space="preserve"> 6. Reporting of rabies data</t>
  </si>
  <si>
    <t>6.7 International databases</t>
  </si>
  <si>
    <t>2.2 Human rabies surveillance</t>
  </si>
  <si>
    <t>4. Laboratory rabies diagnosis</t>
  </si>
  <si>
    <t>GARC Animal Handling and Vaccination course</t>
  </si>
  <si>
    <t>Monitoring and evaluation of dog population management programmes</t>
  </si>
  <si>
    <t>Rabies Blueprint references and other links</t>
  </si>
  <si>
    <t>Name of national laboratory;
Laboratory test used</t>
  </si>
  <si>
    <t>Challenges of animal health information systems and surveillance for animal diseases and zoonoses</t>
  </si>
  <si>
    <t>Zoonotic diseases: A guide to collaboration</t>
  </si>
  <si>
    <r>
      <t xml:space="preserve">Information, Education, Communication
</t>
    </r>
    <r>
      <rPr>
        <sz val="11"/>
        <color theme="1"/>
        <rFont val="Calibri"/>
        <family val="2"/>
        <scheme val="minor"/>
      </rPr>
      <t xml:space="preserve">   </t>
    </r>
    <r>
      <rPr>
        <i/>
        <sz val="11"/>
        <color theme="1"/>
        <rFont val="Calibri"/>
        <family val="2"/>
        <scheme val="minor"/>
      </rPr>
      <t xml:space="preserve"> Total number of activities = 21</t>
    </r>
  </si>
  <si>
    <t>Drafting an advocacy strategy</t>
  </si>
  <si>
    <t>ACTIVITY</t>
  </si>
  <si>
    <t>Main messages and intended audiences (e.g. responsible dog ownership, rabies and bite prevention and management, and any other relevant messages for audiences such as dog owners, teachers, children, etc.)</t>
  </si>
  <si>
    <t xml:space="preserve">To increase awareness about responsible dog ownership, rabies and bite prevention and management (through channels such as World Rabies Day, other health days, newspaper radio and television campaigns, and other channels)  </t>
  </si>
  <si>
    <t xml:space="preserve">For example, at-risk community leaders/authorities, politicians and other policy influencers and decision makers </t>
  </si>
  <si>
    <t xml:space="preserve">For example, data analysis infrastructure in place for other diseases/programmes, adequately trained staff, sufficient technology, etc. </t>
  </si>
  <si>
    <t>For example, data analysis infrastructure in place for other diseases/programmes, adequately trained staff, sufficient technology, etc.</t>
  </si>
  <si>
    <t>* DEFINITIONS</t>
  </si>
  <si>
    <t>A structured plan for Information, Education and Communication (IEC) that has agreed objectives, audiences, messages, channels and timelines to increase awareness of rabies prevention and control. (See Blueprint links in SARE tool for guidance on creating a plan.)</t>
  </si>
  <si>
    <t>IEC Plan</t>
  </si>
  <si>
    <t>Advocacy Plan</t>
  </si>
  <si>
    <t>A structured plan to make rabies prevention and control a priority among leaders, decision-makers and policy influencers. (See Blueprint links in SARE tool for guidance on creating a plan.)</t>
  </si>
  <si>
    <t>Advocacy stakeholder analysis</t>
  </si>
  <si>
    <t>Identification of the people and organisations who play a role in rabies prevention and control, and determination of the most effective ways to help make rabies a priority for them.  (See Blueprint links in SARE tool for guidance on creating a plan.)</t>
  </si>
  <si>
    <t>* Dog Population Management</t>
  </si>
  <si>
    <t>Dog population management: Dog population management (DPM) is a multifaceted concept which aims to improve the health and  wellbeing of free-roaming dogs and reduce problems they may present, within which permanently  reducing the size or turnover rate of a dog population may be a goal (International Companion Animal Management Coalition, 2007). This goes far beyond dog population control which refers  to a program with the aim of reducing a dog population to a particular level and/or maintaining it  at that level and/or managing it in order to meet a predetermined objective (OIE, 2015a). Whilst  the former is usually practiced using humane approaches and long-term objectives, the latter has  often utilized inhumane methods with short-sighted goals.</t>
  </si>
  <si>
    <r>
      <t>DPM may be enacted for numerous animal welfare, public health or safety reasons associated  with dogs, including human bite injuries, secondary infections and death, the spread of rabies and  other zoonoses, noise and faecal contamination of the environment, traffic accidents, negative  publicity for the government or an impact on tourism (International Companion Animal  Management Coalition, 2007; Arluke and Atema, 2015; OIE, 2015a; World Animal Protection,  2015). Therefore, DPM programs can have one or more goals depending on the specific situation,  and will require a ‘One Health’ approach involving close collaboration between animal health,  human health and environmental sectors. A DPM program with potential to improve animal,  human and environmental health may increase motivation to tackle the issues and bring on board  more stakeholders to support efforts. (</t>
    </r>
    <r>
      <rPr>
        <i/>
        <sz val="11"/>
        <color theme="1"/>
        <rFont val="Calibri"/>
        <family val="2"/>
        <scheme val="minor"/>
      </rPr>
      <t>From new paper under review: The Role of Dog Population Managementin Rabies Elimination – Current Tools andthe Need for Improvements. Taylor, LH et al)</t>
    </r>
  </si>
  <si>
    <t>* Definitions</t>
  </si>
  <si>
    <t>Assessment on access to PEP and PrEP</t>
  </si>
  <si>
    <t>Determination of the extent to which people can actually obtain post-exposure and pre-exposure treatment. This may differ from the availability of the vaccine, because other factors such as the cost and location of the vaccine influence access.</t>
  </si>
  <si>
    <t>Post-vaccination surveys in dogs</t>
  </si>
  <si>
    <t>Any survey conducted after a mass vaccination campaign has been implemented, and is used to determine the percentage of the dog population that has been vaccinated.</t>
  </si>
  <si>
    <t>IBCM</t>
  </si>
  <si>
    <t>Integrated Bite Case Management (IBCM) is a coordinated One Health approach to managing human dog bite cases, with the goal of improved communication and data sharing between the animal health and human health sectors following a bite case. It has a positive impact on animal rabies surveillance, identification of additional human exposures (bite cases), reduction in human rabies cases, and helps to target emergency canine vaccinations to areas where there are confirmed canine rabies cases.</t>
  </si>
  <si>
    <t>Coordinated action on reported outbreaks</t>
  </si>
  <si>
    <t xml:space="preserve">When an outbreak is reported, the human and animal health services need to work in collaboration to ensure that it is investigated and dealt with effectively. SOPs should be created so that everyone understands their roles in an outbreak. </t>
  </si>
  <si>
    <t>*Definitions</t>
  </si>
  <si>
    <r>
      <t xml:space="preserve">Surveillance means the systematic ongoing collection, collation, and analysis of information related to human and animal </t>
    </r>
    <r>
      <rPr>
        <sz val="11"/>
        <color rgb="FF000000"/>
        <rFont val="Calibri"/>
        <family val="2"/>
        <scheme val="minor"/>
      </rPr>
      <t xml:space="preserve">health and the timely dissemination of information to those who need to know so that action can be taken. (Adapted from the OIE Terrestrial Animal Health Code 2010). It is the flow of data up to the national level and back down to the local level where activities are implemented. </t>
    </r>
  </si>
  <si>
    <t>Health economics</t>
  </si>
  <si>
    <t xml:space="preserve">Health economics is the discipline of economics applied to the topic of health care. It helps with the analysis of decision-making by individuals, health care providers and governments with respect to health and health care. </t>
  </si>
  <si>
    <t xml:space="preserve">Intended audience and areas covered
</t>
  </si>
  <si>
    <t>Mention the years in which the studies were conducted</t>
  </si>
  <si>
    <t>Please describe the surveillance systems briefly, showing how data are shared. Note: Implementation of these linked measures is covered under 'Prevention and Control'</t>
  </si>
  <si>
    <t>Timeliness (e.g. monthly or real time) of reporting and feedback, feedback mechanisms established and stakeholders involved with clear reporting channels. (Follows on from establishment of data analysis capacity above)</t>
  </si>
  <si>
    <t>Stakeholders involved - for example, policy makers, educators, NGOs and other relevant individuals and organisations</t>
  </si>
  <si>
    <t>Data shared between human and animal sectors in real time and joint actions taken</t>
  </si>
  <si>
    <t>Please answer '1' only if you have adequate functional surveillance based on your answers for earlier stages.</t>
  </si>
  <si>
    <t>Names and locations of laboratories</t>
  </si>
  <si>
    <t>A toolkit for influencing policy</t>
  </si>
  <si>
    <t>STAGE*</t>
  </si>
  <si>
    <t xml:space="preserve">* Scores in increments of 0.5 show progress along a particular stage. </t>
  </si>
  <si>
    <t xml:space="preserve">Determine who the target audience is and what message is appropriate to them. For example, through focus groups or surveys. </t>
  </si>
  <si>
    <t>Has an assessment been done to determine what message should be communicated to the target audience at a local level?</t>
  </si>
  <si>
    <t xml:space="preserve">Has an assessment been undertaken to determine the training needs of the professionals at a local level? </t>
  </si>
  <si>
    <t>For example: Did officials assess whether doctors can diagnose rabies? Did officials assess whether veterinarians can vaccinate dogs safely?</t>
  </si>
  <si>
    <t>Have human rabies free zones been declared publicly?</t>
  </si>
  <si>
    <t xml:space="preserve">Has national freedom from dog-transmitted rabies been publically declared? </t>
  </si>
  <si>
    <t xml:space="preserve">Has national freedom from canine-mediated human rabies been publically declared? </t>
  </si>
  <si>
    <t>Have discussions been held with stakeholders to create a dog population management strategy at a local level?</t>
  </si>
  <si>
    <t xml:space="preserve">If only WHO pre-qualified humans rabies vaccines are being used, mark the status as "1"
</t>
  </si>
  <si>
    <t>Home quarantine is adequate so long as the owner ensures the dog is provided sufficient food, water and shelter during the observation period.</t>
  </si>
  <si>
    <t>Has dialogue been initiated with neighbouring countries to prevent the re-introduction of rabies into designated rabies-free zones?</t>
  </si>
  <si>
    <t xml:space="preserve">Are human rabies cases reported from a local to the national level? </t>
  </si>
  <si>
    <t xml:space="preserve">Is there capacity to analyze dog rabies data at the national level? </t>
  </si>
  <si>
    <t>Have reports on the number of humans bitten by dogs been compiled and reviewed?</t>
  </si>
  <si>
    <t>Name and location of laboratories; how often (regularly) samples are diagnosed</t>
  </si>
  <si>
    <t xml:space="preserve">Capacity includes the following: costing and payment system for sample transport, contact persons, transport companies/vehicles, packaging etc. </t>
  </si>
  <si>
    <t>Do all of the relevant professionals know the case definition for animal rabies?</t>
  </si>
  <si>
    <t>Do all of the relevant professionals know the case definition for human rabies?</t>
  </si>
  <si>
    <t>OTHERS:</t>
  </si>
  <si>
    <t>NAMES OF
MEMBERS OF
NATIONAL RABIES 
TASK FORCE:</t>
  </si>
  <si>
    <t>Has an advocacy plan been approved by the government for local level implementation?</t>
  </si>
  <si>
    <t>Have you involved officials in waste management in your stakeholder meetings</t>
  </si>
  <si>
    <t>Removal of garbage or preventing animals from reaching the garbage takes away available food sources for dogs. This will help to reduce the number of free-roaming dogs in the community.</t>
  </si>
  <si>
    <t>Are wildlife samples submitted for rabies laboratory diagnosis?</t>
  </si>
  <si>
    <t xml:space="preserve">Are dog rabies cases reported from a local to the national level? </t>
  </si>
  <si>
    <t>Are all human or animal rabies testing results being reported to a relevant international database such as WHO, OIE or PARACON?</t>
  </si>
  <si>
    <t>Has an animal rabies surveillance* system been established at the national level?</t>
  </si>
  <si>
    <t>Has a human rabies surveillance* system been established at the national level?</t>
  </si>
  <si>
    <t>Have dog population studies and KAP surveys been conducted to determine size, turn-over and accessibility of dogs for vaccination on a small scale?</t>
  </si>
  <si>
    <t>Have linked human and animal rabies surveillance systems, including agreed SOPs, been established?</t>
  </si>
  <si>
    <t xml:space="preserve">Are human rabies surveillance systems, including feedback mechanisms, functioning and coordinated between administrative levels (national, province, district, municipal, etc.)? </t>
  </si>
  <si>
    <t>Are animal rabies surveillance systems, including feedback mechanisms, functioning and coordinated between administrative levels (national, province, district, municipal, etc.)?</t>
  </si>
  <si>
    <t>Is information on the epidemiology of rabies regularly shared with all stakeholders?</t>
  </si>
  <si>
    <t>Is the on-going surveillance system for rabies being maintained?</t>
  </si>
  <si>
    <t xml:space="preserve">Have field investigations for all suspected human rabies cases been conducted? </t>
  </si>
  <si>
    <t>Is epidemiological evidence available to rule out dog-transmitted human rabies cases?</t>
  </si>
  <si>
    <t>Are field investigations and laboratory confirmations conducted for all suspected rabies outbreaks in dogs?</t>
  </si>
  <si>
    <t>Are existing surveillance activities for all suspected cases in humans maintained in the country?</t>
  </si>
  <si>
    <t>Has the epidemiological data from the routine surveillance of all animals (working animals, livestock and wildlife) been used to refine the national rabies strategy?</t>
  </si>
  <si>
    <t>Has the collection of local or national health economic and/or other disease prioritization tool data* on rabies control been initiated to make the case for rabies control investment?</t>
  </si>
  <si>
    <t>Have the health economic data and/or other disease prioritization tool analyses been expanded to support further prioritization within the national rabies control programme?</t>
  </si>
  <si>
    <t>Are vaccines for human rabies prophylaxis available in one or more parts of the country?</t>
  </si>
  <si>
    <t>Has the supply and access to WHO pre-qualified human rabies vaccines for PrEP for professionals at risk been ensured in local areas?</t>
  </si>
  <si>
    <t>Has an assessment* been done to determine the availability and access to PEP (and PreP)?</t>
  </si>
  <si>
    <t>Are WHO pre-qualified human rabies vaccines available and accessible in most parts of the country?</t>
  </si>
  <si>
    <t>Are any human biologics that are not WHO-pre-qualified being phased out? (e.g. nerve tissue vaccines, low quality vaccines)</t>
  </si>
  <si>
    <t>Is WHO pre-qualified Pre- and Post- Exposure Prophylaxis available and accessible to high risk and exposed individuals throughout the country?</t>
  </si>
  <si>
    <t>Have modified protocols for PEP administration for rabies-free areas been implemented?</t>
  </si>
  <si>
    <t>Are dog rabies vaccines available in at least one location in the country?</t>
  </si>
  <si>
    <t xml:space="preserve">Has dog vaccination been initiated in some parts of the country? </t>
  </si>
  <si>
    <t>Are only quality dog vaccines in accordance with OIE standards being used?</t>
  </si>
  <si>
    <t>Are dog vaccination campaigns regularly implemented in response to human cases and animal outbreaks?</t>
  </si>
  <si>
    <t xml:space="preserve">Are mass dog vaccination campaigns reaching at least 70% of the total dog population conducted according to the national rabies strategy? </t>
  </si>
  <si>
    <t>Are post-vaccination surveys* in dogs being carried out to evaluate vaccination coverage?</t>
  </si>
  <si>
    <t>Are dog vaccination campaigns maintained in zones where dog rabies is still present or where otherwise justified (e.g. risk of introduction)?</t>
  </si>
  <si>
    <t>Based on risk assessments, are dog vaccination campaigns being maintained where justified?</t>
  </si>
  <si>
    <t xml:space="preserve">Has Integrated Bite Case Management (IBCM)* been implemented at a local level? </t>
  </si>
  <si>
    <t>Have Standard Operating Procedures (SOPs) for coordinated action on reported outbreaks* been established?</t>
  </si>
  <si>
    <t>Have IBCM SOPs, including sharing of information between sectors, been agreed upon?</t>
  </si>
  <si>
    <t xml:space="preserve">Are SOPs available for the observation of dogs involved in biting incidents? </t>
  </si>
  <si>
    <t>Have facilities or protocols been established for the observation of rabies-suspected dogs?</t>
  </si>
  <si>
    <t>Is there capacity to conduct field investigations and planned outbreak responses for animal and human rabies cases in the entire country?</t>
  </si>
  <si>
    <t>Have potential rabies-free zones been identified where canine variant cases have been absent for at least a 2 year period?</t>
  </si>
  <si>
    <t>Names of rabies-free zones</t>
  </si>
  <si>
    <t>Has freedom from dog-transmitted rabies in the entire country been verified by the absence of canine variant cases for at least a 2 year period?</t>
  </si>
  <si>
    <t>Has an emergency response/contingency plan been developed to address any reintroduced case of animal rabies involving a canine variant?</t>
  </si>
  <si>
    <t>Has the capacity for outbreak and re-introduction response been maintained?</t>
  </si>
  <si>
    <t>Have contacts with an international rabies reference laboratory or international collaborating/reference center been established?</t>
  </si>
  <si>
    <t>Has at least one human or animal rabies suspect sample been submitted to an international rabies reference laboratory for confirmation?</t>
  </si>
  <si>
    <t>Is there capacity to conduct rabies diagnosis in at least one national laboratory (veterinary or medical laboratory)?</t>
  </si>
  <si>
    <t xml:space="preserve">Have several rabies suspect samples of animals or humans been submitted to a national laboratory and analysed? </t>
  </si>
  <si>
    <t>Is animal rabies diagnosis conducted in at least one national laboratory?</t>
  </si>
  <si>
    <t>Are rabies suspect samples of animals or humans submitted twice yearly to an international laboratory and analysed?</t>
  </si>
  <si>
    <t>Is there regular laboratory diagnosis of animal rabies cases in country?</t>
  </si>
  <si>
    <t>Has capacity for regular sample collection and transportation been established and functioning?</t>
  </si>
  <si>
    <t>Is access to reliable laboratory diagnosis available throughout the country for animal samples (and if possible also for human and wildlife samples)?</t>
  </si>
  <si>
    <t>Is there regular characterization and analysis of circulating rabies virus variants by a national or international laboratory?</t>
  </si>
  <si>
    <t>Name of laboratory/institute where molecular tests are being performed</t>
  </si>
  <si>
    <t>Is there maintenance of existing surveillance activities, including ongoing laboratory investigation, for all suspected cases in dogs in the country?</t>
  </si>
  <si>
    <t>Are there on-going laboratory investigations of all suspected cases in domestic and wild animal species in the country?</t>
  </si>
  <si>
    <t>Stakeholders involved, how this integrates with rabies control strategy. Studies and surveys from "Prevention and Control" need to be completed before this item.</t>
  </si>
  <si>
    <t>Has a DPM* strategy and programmebeen  drafted and shared with all relevant stakeholders at a local level?</t>
  </si>
  <si>
    <t>Has the DPM strategy been finalized?</t>
  </si>
  <si>
    <t>Has public sensitisation about DPM been built into rabies awareness campaigns at a local level?</t>
  </si>
  <si>
    <t>Has dog population management been implemented at a local level?</t>
  </si>
  <si>
    <r>
      <t xml:space="preserve">Please list what strategies are currently being used. 
</t>
    </r>
    <r>
      <rPr>
        <i/>
        <sz val="11"/>
        <rFont val="Calibri"/>
        <family val="2"/>
        <scheme val="minor"/>
      </rPr>
      <t>NOTE: Mass culling is NOT considered an effective DPM strategy. However, controlled euthanasia of suspect rabid animals is considered appropriate.</t>
    </r>
  </si>
  <si>
    <t>Have training or refresher courses on animal handling and sterilisation been initiated for professionals in animal health at a local level?</t>
  </si>
  <si>
    <t>Has the DPM strategy been assessed and refined based on current dog ecology or KAP surveys?</t>
  </si>
  <si>
    <t>Have rabies awareness campaigns, including responsible dog ownership, been expanded to more areas?</t>
  </si>
  <si>
    <t>Has veterinary and animal technician training been completed across most of country?</t>
  </si>
  <si>
    <t>Has the dog population management strategy been implemented nationwide?</t>
  </si>
  <si>
    <t>Have dog population management and responsible dog ownership campaigns been continued after the elimination of canine-mediated human rabies?</t>
  </si>
  <si>
    <t>Have dog population management and responsible dog ownership campaigns been continued as part of the post-elimination strategy?</t>
  </si>
  <si>
    <t>Have the target audiences been identified at a local level (e.g. at-risk communities, dog owners, children)?</t>
  </si>
  <si>
    <t>Has an IEC plan* been developed and implemented on a small scale?</t>
  </si>
  <si>
    <t>Has broad public awareness messaging started at a national level?</t>
  </si>
  <si>
    <t>Has an IEC plan been implemented beyond a local level?</t>
  </si>
  <si>
    <t>Has the IEC plan been reviewed and updated?</t>
  </si>
  <si>
    <t>Has the IEC plan been integrated into the national rabies strategy and implemented at national level?</t>
  </si>
  <si>
    <t>Have awareness programmes focusing on the maintenance of freedom from dog and dog transmitted human rabies been implemented?</t>
  </si>
  <si>
    <t>What are the main messages? Who is the intended audience?</t>
  </si>
  <si>
    <t>Have human and animal health professionals involved in rabies control been identified at a local level?</t>
  </si>
  <si>
    <t>Has a training plan been developed at a local level?</t>
  </si>
  <si>
    <t>Have training or refresher courses on rabies and public communication been initiated for professionals in human and animal health at a local level?</t>
  </si>
  <si>
    <t>Has training of human and animal health personnel been conducted in most parts of the country?</t>
  </si>
  <si>
    <t>Has an advocacy stakeholder analysis* been done at a local level and target audiences been identified?</t>
  </si>
  <si>
    <t>Has an advocacy plan* been developed and implemented at a local level?</t>
  </si>
  <si>
    <t>Have small-scale program successes been communicated to authorities/leaders in other parts of the country?</t>
  </si>
  <si>
    <t>Has an advocacy stakeholder analysis* been done at a national level and have the target audiences been identified?</t>
  </si>
  <si>
    <t>Has an advocacy campaign to national leaders/authorities been undertaken to ensure that a national rabies control strategy is created and properly resourced?</t>
  </si>
  <si>
    <t xml:space="preserve">Are the results of rabies sample(s) shared appropriately with local and national authorities? </t>
  </si>
  <si>
    <t>Have the main national stakeholders in rabies prevention and control been identified?</t>
  </si>
  <si>
    <t>Have stakeholder consultations been held within the last 3 years at the national level?</t>
  </si>
  <si>
    <t>Has an intersectoral rabies task force, committee or working group been established at a local or national level and do they meet at least twice a year?</t>
  </si>
  <si>
    <t>Are mechanisms for regular intersectoral collaboration in place and are they implemented?</t>
  </si>
  <si>
    <t>Has the contribution and role of  private sector been clarified and shared with other stakeholders?</t>
  </si>
  <si>
    <t>Based on a small-scale experience, has a short term rabies action plan been developed and endorsed by relevant stakeholders at local / national level?</t>
  </si>
  <si>
    <t>Have mechanisms for mobilizing emergency funds in case of an outbreak been identified?</t>
  </si>
  <si>
    <t>Has a national strategy for rabies prevention, control and eventual elimination been drafted, shared with all relevant stakeholders and finalised?</t>
  </si>
  <si>
    <t xml:space="preserve">Have government resources been identified and allocated in support of the national rabies control strategy?  </t>
  </si>
  <si>
    <t xml:space="preserve">Has the national strategy been refined based on monitoring and evaluation? </t>
  </si>
  <si>
    <t>Have veterinary border inspection and quarantine measures been fully implemented in accordance with national regulations?</t>
  </si>
  <si>
    <t>Is a case definition available that is consistent with the OIE guidelines for animal rabies?</t>
  </si>
  <si>
    <t>Is a case definition available that is consistent with the WHO guidelines for human rabies?</t>
  </si>
  <si>
    <t>Does the national authority report at least one confirmed rabies case to the WHO, OIE or PARACON?</t>
  </si>
  <si>
    <t>Is there national legislation that is relevant to rabies prevention and control?</t>
  </si>
  <si>
    <t>For example: an Animal act; compulsory vaccination, etc.
Title of the framework and the year it was passed</t>
  </si>
  <si>
    <t>If there is legislation, has it been reviewed and endorsed?</t>
  </si>
  <si>
    <t>Has rabies been made a notifiable disease in animals?</t>
  </si>
  <si>
    <t>Has rabies been made a notifiable disease in humans?</t>
  </si>
  <si>
    <t>Is there legislation that includes the compulsory rabies vaccination of dogs or has it been proposed if it is not already in place?</t>
  </si>
  <si>
    <t>Does legislation include measures for rabies outbreak response?</t>
  </si>
  <si>
    <t xml:space="preserve">Has legislation been updated to include specifications on the compulsory vaccination of dogs and the international movement of animals? </t>
  </si>
  <si>
    <t>Is the relevant legislation enforced at the national level?</t>
  </si>
  <si>
    <t>KEY</t>
  </si>
  <si>
    <t>DPM</t>
  </si>
  <si>
    <t xml:space="preserve">Is there capacity to analyze human rabies data at the national level? </t>
  </si>
  <si>
    <t>#</t>
  </si>
  <si>
    <t>PRIORITISATION OF RABIES PROGRAM ACTIVITIES</t>
  </si>
  <si>
    <t>COUNTRY STATUS</t>
  </si>
  <si>
    <t>NOTES</t>
  </si>
  <si>
    <r>
      <t xml:space="preserve">Legislation
</t>
    </r>
    <r>
      <rPr>
        <sz val="11"/>
        <color theme="1"/>
        <rFont val="Calibri"/>
        <family val="2"/>
        <scheme val="minor"/>
      </rPr>
      <t xml:space="preserve">  </t>
    </r>
    <r>
      <rPr>
        <i/>
        <sz val="11"/>
        <color theme="1"/>
        <rFont val="Calibri"/>
        <family val="2"/>
        <scheme val="minor"/>
      </rPr>
      <t xml:space="preserve">  Total number of activities = 13</t>
    </r>
  </si>
  <si>
    <r>
      <t xml:space="preserve">Data collection and analysis
</t>
    </r>
    <r>
      <rPr>
        <i/>
        <sz val="11"/>
        <color theme="1"/>
        <rFont val="Calibri"/>
        <family val="2"/>
        <scheme val="minor"/>
      </rPr>
      <t xml:space="preserve">    Total number of activities = 22</t>
    </r>
  </si>
  <si>
    <r>
      <t xml:space="preserve">Prevention and Control
</t>
    </r>
    <r>
      <rPr>
        <i/>
        <sz val="11"/>
        <color theme="1"/>
        <rFont val="Calibri"/>
        <family val="2"/>
        <scheme val="minor"/>
      </rPr>
      <t xml:space="preserve">    Total number of activities = 26</t>
    </r>
  </si>
  <si>
    <r>
      <t xml:space="preserve">Dog population related issues
</t>
    </r>
    <r>
      <rPr>
        <sz val="11"/>
        <color theme="1"/>
        <rFont val="Calibri"/>
        <family val="2"/>
        <scheme val="minor"/>
      </rPr>
      <t xml:space="preserve">   </t>
    </r>
    <r>
      <rPr>
        <i/>
        <sz val="11"/>
        <color theme="1"/>
        <rFont val="Calibri"/>
        <family val="2"/>
        <scheme val="minor"/>
      </rPr>
      <t xml:space="preserve"> Total number of activities = 13</t>
    </r>
  </si>
  <si>
    <t>Total number of activities = 6</t>
  </si>
  <si>
    <t>Total number of activities = 10</t>
  </si>
  <si>
    <t>Total number of activities = 23</t>
  </si>
  <si>
    <t>Total number of activities = 31</t>
  </si>
  <si>
    <r>
      <t xml:space="preserve">Laboratory diagnosis
</t>
    </r>
    <r>
      <rPr>
        <sz val="11"/>
        <color theme="1"/>
        <rFont val="Calibri"/>
        <family val="2"/>
        <scheme val="minor"/>
      </rPr>
      <t xml:space="preserve">    </t>
    </r>
    <r>
      <rPr>
        <i/>
        <sz val="11"/>
        <color theme="1"/>
        <rFont val="Calibri"/>
        <family val="2"/>
        <scheme val="minor"/>
      </rPr>
      <t>Total number of activities = 13</t>
    </r>
  </si>
  <si>
    <t>Total number of activities = 44</t>
  </si>
  <si>
    <t>COUNTRY NOTES</t>
  </si>
  <si>
    <r>
      <t xml:space="preserve">(The date may appear as </t>
    </r>
    <r>
      <rPr>
        <i/>
        <u/>
        <sz val="9"/>
        <color theme="1"/>
        <rFont val="Calibri"/>
        <family val="2"/>
        <scheme val="minor"/>
      </rPr>
      <t>month-date-year</t>
    </r>
    <r>
      <rPr>
        <sz val="9"/>
        <color theme="1"/>
        <rFont val="Calibri"/>
        <family val="2"/>
        <scheme val="minor"/>
      </rPr>
      <t xml:space="preserve"> or </t>
    </r>
    <r>
      <rPr>
        <i/>
        <u/>
        <sz val="9"/>
        <color theme="1"/>
        <rFont val="Calibri"/>
        <family val="2"/>
        <scheme val="minor"/>
      </rPr>
      <t>date-month-year</t>
    </r>
    <r>
      <rPr>
        <sz val="9"/>
        <color theme="1"/>
        <rFont val="Calibri"/>
        <family val="2"/>
        <scheme val="minor"/>
      </rPr>
      <t xml:space="preserve"> depending on your computer's settings)</t>
    </r>
  </si>
  <si>
    <t>Dr. Edgar Kayesa</t>
  </si>
  <si>
    <t>SVRO</t>
  </si>
  <si>
    <t>Ministry of Fisheries and Livestock</t>
  </si>
  <si>
    <t>Veterinary Department</t>
  </si>
  <si>
    <t>Ministry of Health</t>
  </si>
  <si>
    <t>Ministry of Local Government</t>
  </si>
  <si>
    <t>Ministry of Home Affairs</t>
  </si>
  <si>
    <t>School of Veterinary Medicine</t>
  </si>
  <si>
    <t>OIE Reference Laboratory</t>
  </si>
  <si>
    <t>OIE Reference Laboratory at OVI (2009)</t>
  </si>
  <si>
    <t>CVRI (FAT, PCR) UNZAVET SCHOOL (FAT,PCR, HISTOPATHOLOGY) UTH (HISTOPATHOLOGY)</t>
  </si>
  <si>
    <t>CVRI (FAT, PCR) LUSAKA</t>
  </si>
  <si>
    <t xml:space="preserve">PVO &amp; DVO </t>
  </si>
  <si>
    <t>CVRI  &amp; UNZAVET SCHOOL LUSAKA</t>
  </si>
  <si>
    <t>Need for sectorwide meetings</t>
  </si>
  <si>
    <t>Local taskforces are organised in every district</t>
  </si>
  <si>
    <t>Focal point person from local govt is involved</t>
  </si>
  <si>
    <t>Need for DPM strategy to be developed</t>
  </si>
  <si>
    <t>as above</t>
  </si>
  <si>
    <t>No DPM strategy in place</t>
  </si>
  <si>
    <t>Through local authority disease preparedness</t>
  </si>
  <si>
    <t>through VAZ CPDs</t>
  </si>
  <si>
    <t>No KAP surveys done</t>
  </si>
  <si>
    <t>No official plan in place</t>
  </si>
  <si>
    <t>Main messages disseminated on adhoc basis. NO IEC plan in palce</t>
  </si>
  <si>
    <t>Through TV and Radio programmes on world rabies day annually. VAZ also carries out broad public awarenes through distribution of print materials during AGM</t>
  </si>
  <si>
    <t>The National Epidemic committee has a frequent meetings to discuss zoonotic diseases which include Rabies</t>
  </si>
  <si>
    <t>Ministry of Fisheries &amp; Livestock, MOH, MLGH, MHA, Academia</t>
  </si>
  <si>
    <t>Not specific for rabies but zoonotic diseases in general</t>
  </si>
  <si>
    <t>Only at local levels.</t>
  </si>
  <si>
    <t>Only in areas that have had confirmed rabies outbreaks</t>
  </si>
  <si>
    <t>Only at local levels. Govt has established a disease control fund and the DMMU under the vice president's office.</t>
  </si>
  <si>
    <t>No national strategy in place</t>
  </si>
  <si>
    <t>Rabies budgeted under the ministrial national budget</t>
  </si>
  <si>
    <t>Import permits issuance done according to national regulations</t>
  </si>
  <si>
    <t>Training needs though not focused on Rabies prevention and control are available</t>
  </si>
  <si>
    <t>Implemented but not specific for Rabies</t>
  </si>
  <si>
    <t>Done adhoc basis</t>
  </si>
  <si>
    <t>Rabies advocay is neglected compared to FMD</t>
  </si>
  <si>
    <t>need to develop advocacy plans at all levels</t>
  </si>
  <si>
    <t>Successes are not reviewed</t>
  </si>
  <si>
    <t>Need to develop case definitions. Priority for the Vet Dept in Zambia</t>
  </si>
  <si>
    <t>Not sure whether in line with WHO standards</t>
  </si>
  <si>
    <t>Include in training</t>
  </si>
  <si>
    <t>Control of Dogs Act</t>
  </si>
  <si>
    <t>Control of Dogs Act, Animal Health Act, ZAMRA Act</t>
  </si>
  <si>
    <t>Animal Health Act 2010, ZAMRA Act,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</si>
</sst>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3409]dd\ mmmm\,\ yyyy;@"/>
  </numFmts>
  <fonts count="5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u/>
      <sz val="11"/>
      <color theme="1"/>
      <name val="Calibri"/>
      <family val="2"/>
      <scheme val="minor"/>
    </font>
    <font>
      <u/>
      <sz val="11"/>
      <name val="Calibri"/>
      <family val="2"/>
      <scheme val="minor"/>
    </font>
    <font>
      <sz val="10"/>
      <color theme="1"/>
      <name val="Calibri"/>
      <family val="2"/>
      <scheme val="minor"/>
    </font>
    <font>
      <sz val="10"/>
      <color rgb="FF000000"/>
      <name val="Calibri"/>
      <family val="2"/>
      <scheme val="minor"/>
    </font>
    <font>
      <sz val="11"/>
      <color theme="0"/>
      <name val="Calibri"/>
      <family val="2"/>
      <scheme val="minor"/>
    </font>
    <font>
      <b/>
      <sz val="10"/>
      <color theme="1"/>
      <name val="Calibri"/>
      <family val="2"/>
      <scheme val="minor"/>
    </font>
    <font>
      <b/>
      <sz val="11"/>
      <color theme="0" tint="-0.34998626667073579"/>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
      <sz val="14"/>
      <color theme="1"/>
      <name val="Calibri"/>
      <family val="2"/>
      <scheme val="minor"/>
    </font>
    <font>
      <b/>
      <sz val="22"/>
      <color theme="1"/>
      <name val="Calibri"/>
      <family val="2"/>
      <scheme val="minor"/>
    </font>
    <font>
      <sz val="11"/>
      <name val="Calibri"/>
      <family val="2"/>
    </font>
    <font>
      <b/>
      <sz val="12"/>
      <name val="Calibri"/>
      <family val="2"/>
      <scheme val="minor"/>
    </font>
    <font>
      <sz val="10"/>
      <color theme="1"/>
      <name val="Symbol"/>
      <family val="1"/>
      <charset val="2"/>
    </font>
    <font>
      <b/>
      <sz val="26"/>
      <color theme="0"/>
      <name val="Calibri"/>
      <family val="2"/>
      <scheme val="minor"/>
    </font>
    <font>
      <b/>
      <sz val="16"/>
      <color theme="0"/>
      <name val="Calibri"/>
      <family val="2"/>
      <scheme val="minor"/>
    </font>
    <font>
      <i/>
      <sz val="11"/>
      <name val="Calibri"/>
      <family val="2"/>
      <scheme val="minor"/>
    </font>
    <font>
      <b/>
      <sz val="9"/>
      <color theme="1"/>
      <name val="Calibri"/>
      <family val="2"/>
      <scheme val="minor"/>
    </font>
    <font>
      <sz val="9"/>
      <name val="Calibri"/>
      <family val="2"/>
      <scheme val="minor"/>
    </font>
    <font>
      <i/>
      <sz val="10"/>
      <color theme="1"/>
      <name val="Calibri"/>
      <family val="2"/>
      <scheme val="minor"/>
    </font>
    <font>
      <b/>
      <sz val="24"/>
      <color theme="1"/>
      <name val="Calibri"/>
      <family val="2"/>
      <scheme val="minor"/>
    </font>
    <font>
      <u/>
      <sz val="11"/>
      <color theme="10"/>
      <name val="Calibri"/>
      <family val="2"/>
    </font>
    <font>
      <u/>
      <sz val="9"/>
      <color theme="10"/>
      <name val="Calibri"/>
      <family val="2"/>
    </font>
    <font>
      <u/>
      <sz val="9"/>
      <color theme="4" tint="-0.249977111117893"/>
      <name val="Calibri"/>
      <family val="2"/>
      <scheme val="minor"/>
    </font>
    <font>
      <sz val="11"/>
      <color indexed="8"/>
      <name val="Calibri"/>
      <family val="2"/>
      <scheme val="minor"/>
    </font>
    <font>
      <b/>
      <u/>
      <sz val="12"/>
      <color rgb="FF336699"/>
      <name val="Calibri"/>
      <family val="2"/>
      <scheme val="minor"/>
    </font>
    <font>
      <sz val="14"/>
      <color rgb="FFFF0000"/>
      <name val="Calibri"/>
      <family val="2"/>
      <scheme val="minor"/>
    </font>
    <font>
      <b/>
      <sz val="22"/>
      <color theme="7" tint="0.79998168889431442"/>
      <name val="Calibri"/>
      <family val="2"/>
      <scheme val="minor"/>
    </font>
    <font>
      <b/>
      <sz val="30"/>
      <color theme="0"/>
      <name val="Calibri"/>
      <family val="2"/>
      <scheme val="minor"/>
    </font>
    <font>
      <b/>
      <sz val="16"/>
      <color theme="4" tint="0.79998168889431442"/>
      <name val="Calibri"/>
      <family val="2"/>
      <scheme val="minor"/>
    </font>
    <font>
      <sz val="16"/>
      <color theme="1"/>
      <name val="Calibri"/>
      <family val="2"/>
      <scheme val="minor"/>
    </font>
    <font>
      <b/>
      <sz val="18"/>
      <color theme="4" tint="0.79998168889431442"/>
      <name val="Calibri"/>
      <family val="2"/>
      <scheme val="minor"/>
    </font>
    <font>
      <sz val="11"/>
      <color rgb="FF000000"/>
      <name val="Calibri"/>
      <family val="2"/>
      <scheme val="minor"/>
    </font>
    <font>
      <sz val="11"/>
      <color theme="1"/>
      <name val="Arial"/>
      <family val="2"/>
    </font>
    <font>
      <b/>
      <sz val="7"/>
      <color rgb="FF336699"/>
      <name val="Calibri"/>
      <family val="2"/>
      <scheme val="minor"/>
    </font>
    <font>
      <sz val="11"/>
      <color theme="1"/>
      <name val="Verdana"/>
      <family val="2"/>
    </font>
    <font>
      <b/>
      <sz val="10"/>
      <color theme="9" tint="-0.499984740745262"/>
      <name val="Verdana"/>
      <family val="2"/>
    </font>
    <font>
      <b/>
      <sz val="12"/>
      <color rgb="FFFF0000"/>
      <name val="Arial Narrow"/>
      <family val="2"/>
    </font>
    <font>
      <b/>
      <sz val="12"/>
      <color rgb="FF00B050"/>
      <name val="Arial Narrow"/>
      <family val="2"/>
    </font>
    <font>
      <u/>
      <sz val="9"/>
      <color rgb="FF0070C0"/>
      <name val="Calibri"/>
      <family val="2"/>
    </font>
    <font>
      <sz val="11"/>
      <color rgb="FFF09456"/>
      <name val="Calibri"/>
      <family val="2"/>
      <scheme val="minor"/>
    </font>
    <font>
      <i/>
      <u/>
      <sz val="9"/>
      <color theme="1"/>
      <name val="Calibri"/>
      <family val="2"/>
      <scheme val="minor"/>
    </font>
  </fonts>
  <fills count="17">
    <fill>
      <patternFill patternType="none"/>
    </fill>
    <fill>
      <patternFill patternType="gray125"/>
    </fill>
    <fill>
      <patternFill patternType="solid">
        <fgColor theme="0" tint="-0.3499862666707357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9E5ECE"/>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33669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thin">
        <color auto="1"/>
      </right>
      <top/>
      <bottom style="thin">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medium">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style="hair">
        <color auto="1"/>
      </top>
      <bottom/>
      <diagonal/>
    </border>
    <border>
      <left style="thin">
        <color auto="1"/>
      </left>
      <right style="thin">
        <color auto="1"/>
      </right>
      <top style="hair">
        <color auto="1"/>
      </top>
      <bottom/>
      <diagonal/>
    </border>
    <border>
      <left style="medium">
        <color auto="1"/>
      </left>
      <right style="thin">
        <color auto="1"/>
      </right>
      <top/>
      <bottom style="medium">
        <color auto="1"/>
      </bottom>
      <diagonal/>
    </border>
    <border>
      <left style="medium">
        <color auto="1"/>
      </left>
      <right/>
      <top style="medium">
        <color auto="1"/>
      </top>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indexed="64"/>
      </right>
      <top/>
      <bottom style="medium">
        <color auto="1"/>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auto="1"/>
      </left>
      <right/>
      <top/>
      <bottom style="medium">
        <color auto="1"/>
      </bottom>
      <diagonal/>
    </border>
    <border>
      <left style="thin">
        <color theme="9" tint="-0.499984740745262"/>
      </left>
      <right style="thin">
        <color theme="9" tint="-0.499984740745262"/>
      </right>
      <top/>
      <bottom/>
      <diagonal/>
    </border>
    <border>
      <left style="thin">
        <color auto="1"/>
      </left>
      <right style="thin">
        <color auto="1"/>
      </right>
      <top style="medium">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29" fillId="0" borderId="0" applyNumberFormat="0" applyFill="0" applyBorder="0" applyAlignment="0" applyProtection="0">
      <alignment vertical="top"/>
      <protection locked="0"/>
    </xf>
  </cellStyleXfs>
  <cellXfs count="465">
    <xf numFmtId="0" fontId="0" fillId="0" borderId="0" xfId="0"/>
    <xf numFmtId="0" fontId="3" fillId="0" borderId="0" xfId="0" applyFont="1" applyAlignment="1">
      <alignment horizontal="center" vertical="center"/>
    </xf>
    <xf numFmtId="0" fontId="0" fillId="0" borderId="0" xfId="0" applyAlignment="1">
      <alignment horizontal="center" vertical="top"/>
    </xf>
    <xf numFmtId="0" fontId="0" fillId="0" borderId="0" xfId="0" applyAlignment="1">
      <alignment wrapText="1"/>
    </xf>
    <xf numFmtId="0" fontId="6" fillId="0" borderId="0" xfId="0" applyFont="1"/>
    <xf numFmtId="0" fontId="5" fillId="0" borderId="0" xfId="0" applyFont="1"/>
    <xf numFmtId="0" fontId="0" fillId="0" borderId="0" xfId="0" applyAlignment="1">
      <alignment horizontal="left" vertical="top" wrapText="1"/>
    </xf>
    <xf numFmtId="0" fontId="3" fillId="0" borderId="0" xfId="0" applyFont="1"/>
    <xf numFmtId="0" fontId="5" fillId="0" borderId="0" xfId="0" applyFont="1" applyAlignment="1">
      <alignment wrapText="1"/>
    </xf>
    <xf numFmtId="0" fontId="0" fillId="0" borderId="0" xfId="0" applyAlignment="1">
      <alignment horizontal="center" vertical="center" wrapText="1"/>
    </xf>
    <xf numFmtId="0" fontId="0" fillId="0" borderId="0" xfId="0" applyAlignment="1">
      <alignment horizontal="left" vertical="top"/>
    </xf>
    <xf numFmtId="0" fontId="0" fillId="0" borderId="0" xfId="0" applyBorder="1" applyAlignment="1">
      <alignment horizontal="center" vertical="center" wrapText="1"/>
    </xf>
    <xf numFmtId="0" fontId="8" fillId="0" borderId="0" xfId="0" applyFont="1" applyAlignment="1">
      <alignment vertical="top" wrapText="1"/>
    </xf>
    <xf numFmtId="0" fontId="10"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vertical="top" wrapText="1"/>
    </xf>
    <xf numFmtId="0" fontId="0" fillId="0" borderId="0" xfId="0" applyBorder="1"/>
    <xf numFmtId="0" fontId="0" fillId="0" borderId="3" xfId="0" applyBorder="1"/>
    <xf numFmtId="0" fontId="0" fillId="0" borderId="0" xfId="0" applyFill="1" applyBorder="1" applyAlignment="1">
      <alignment horizontal="left" vertical="top"/>
    </xf>
    <xf numFmtId="0" fontId="0" fillId="0" borderId="3" xfId="0" applyFill="1" applyBorder="1" applyAlignment="1">
      <alignment horizontal="left" vertical="top"/>
    </xf>
    <xf numFmtId="0" fontId="3" fillId="2" borderId="10" xfId="0" applyFont="1" applyFill="1" applyBorder="1" applyAlignment="1">
      <alignment horizontal="center" vertical="center"/>
    </xf>
    <xf numFmtId="0" fontId="3" fillId="2" borderId="11" xfId="0" applyFont="1" applyFill="1" applyBorder="1" applyAlignment="1">
      <alignment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12" fillId="2" borderId="10" xfId="0" applyFont="1" applyFill="1" applyBorder="1" applyAlignment="1">
      <alignment vertical="center"/>
    </xf>
    <xf numFmtId="0" fontId="12" fillId="2" borderId="10" xfId="0" applyFont="1" applyFill="1" applyBorder="1" applyAlignment="1">
      <alignment vertical="center" wrapText="1"/>
    </xf>
    <xf numFmtId="0" fontId="3" fillId="2" borderId="12" xfId="0" applyFont="1" applyFill="1" applyBorder="1" applyAlignment="1">
      <alignment vertical="center"/>
    </xf>
    <xf numFmtId="0" fontId="12" fillId="2" borderId="10" xfId="0" applyFont="1" applyFill="1" applyBorder="1" applyAlignment="1">
      <alignment vertical="top" wrapText="1"/>
    </xf>
    <xf numFmtId="0" fontId="14" fillId="0" borderId="0" xfId="0" applyFont="1" applyAlignment="1">
      <alignment vertical="top"/>
    </xf>
    <xf numFmtId="0" fontId="0" fillId="0" borderId="0" xfId="0" applyAlignment="1">
      <alignment vertical="center"/>
    </xf>
    <xf numFmtId="0" fontId="0" fillId="0" borderId="0" xfId="0" applyAlignment="1"/>
    <xf numFmtId="0" fontId="3" fillId="2"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center"/>
    </xf>
    <xf numFmtId="0" fontId="16" fillId="0" borderId="0" xfId="0" applyFont="1" applyAlignment="1">
      <alignment horizontal="left" vertical="center" indent="2"/>
    </xf>
    <xf numFmtId="0" fontId="0" fillId="0" borderId="0" xfId="0" applyAlignment="1">
      <alignment horizontal="center"/>
    </xf>
    <xf numFmtId="0" fontId="0" fillId="0" borderId="0" xfId="0" applyBorder="1" applyAlignment="1">
      <alignment horizontal="left" vertical="top"/>
    </xf>
    <xf numFmtId="0" fontId="17" fillId="0" borderId="0" xfId="0" applyFont="1"/>
    <xf numFmtId="0" fontId="0" fillId="0" borderId="0" xfId="0" applyAlignment="1">
      <alignment horizontal="center" vertical="center"/>
    </xf>
    <xf numFmtId="0" fontId="3" fillId="2" borderId="12" xfId="0"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top"/>
    </xf>
    <xf numFmtId="0" fontId="0" fillId="0" borderId="0" xfId="0" applyFont="1" applyFill="1" applyAlignment="1">
      <alignment horizontal="center" vertical="center"/>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1"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0" fillId="0" borderId="0" xfId="0" applyFill="1" applyBorder="1"/>
    <xf numFmtId="0" fontId="0" fillId="0" borderId="0" xfId="0" applyNumberFormat="1"/>
    <xf numFmtId="0" fontId="18" fillId="0" borderId="35"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Fill="1"/>
    <xf numFmtId="0" fontId="3" fillId="0" borderId="0" xfId="0" applyFont="1" applyFill="1" applyBorder="1" applyAlignment="1">
      <alignment horizontal="left" vertical="center"/>
    </xf>
    <xf numFmtId="0" fontId="0" fillId="0" borderId="0" xfId="0" applyFill="1" applyBorder="1" applyAlignment="1"/>
    <xf numFmtId="0" fontId="22" fillId="0" borderId="0" xfId="0" applyFont="1" applyFill="1" applyBorder="1" applyAlignment="1">
      <alignment horizontal="center" vertical="center"/>
    </xf>
    <xf numFmtId="0" fontId="3" fillId="0" borderId="10" xfId="0" applyFont="1" applyBorder="1" applyAlignment="1">
      <alignment horizontal="center"/>
    </xf>
    <xf numFmtId="0" fontId="0" fillId="0" borderId="2" xfId="0" quotePrefix="1" applyBorder="1" applyAlignment="1">
      <alignment horizontal="center"/>
    </xf>
    <xf numFmtId="0" fontId="0" fillId="0" borderId="5" xfId="0" quotePrefix="1" applyBorder="1" applyAlignment="1">
      <alignment horizontal="center"/>
    </xf>
    <xf numFmtId="0" fontId="0" fillId="0" borderId="7" xfId="0" quotePrefix="1" applyBorder="1" applyAlignment="1">
      <alignment horizontal="center"/>
    </xf>
    <xf numFmtId="0" fontId="3" fillId="0" borderId="1" xfId="0" applyFont="1" applyBorder="1" applyAlignment="1">
      <alignment horizontal="center"/>
    </xf>
    <xf numFmtId="0" fontId="0" fillId="0" borderId="13" xfId="0" applyBorder="1"/>
    <xf numFmtId="0" fontId="0" fillId="0" borderId="14" xfId="0" applyBorder="1"/>
    <xf numFmtId="0" fontId="0" fillId="0" borderId="15" xfId="0" applyBorder="1"/>
    <xf numFmtId="0" fontId="5" fillId="0" borderId="36" xfId="0" applyFont="1" applyBorder="1" applyAlignment="1">
      <alignment horizontal="center" vertical="center"/>
    </xf>
    <xf numFmtId="0" fontId="0" fillId="3" borderId="39" xfId="0" applyFill="1" applyBorder="1" applyAlignment="1" applyProtection="1">
      <alignment horizontal="center" vertical="center" wrapText="1"/>
      <protection locked="0"/>
    </xf>
    <xf numFmtId="0" fontId="0" fillId="3" borderId="37" xfId="0" applyFill="1" applyBorder="1" applyAlignment="1" applyProtection="1">
      <alignment horizontal="left" vertical="center" wrapText="1"/>
      <protection locked="0"/>
    </xf>
    <xf numFmtId="0" fontId="5" fillId="0" borderId="40" xfId="0" applyFont="1" applyBorder="1" applyAlignment="1">
      <alignment horizontal="center" vertical="center"/>
    </xf>
    <xf numFmtId="0" fontId="0" fillId="3" borderId="43" xfId="0" applyFill="1" applyBorder="1" applyAlignment="1" applyProtection="1">
      <alignment horizontal="center" vertical="center" wrapText="1"/>
      <protection locked="0"/>
    </xf>
    <xf numFmtId="0" fontId="0" fillId="3" borderId="41" xfId="0" applyFill="1" applyBorder="1" applyAlignment="1" applyProtection="1">
      <alignment horizontal="left" vertical="center" wrapText="1"/>
      <protection locked="0"/>
    </xf>
    <xf numFmtId="0" fontId="0" fillId="3" borderId="47" xfId="0" applyFill="1" applyBorder="1" applyAlignment="1" applyProtection="1">
      <alignment horizontal="center" vertical="center" wrapText="1"/>
      <protection locked="0"/>
    </xf>
    <xf numFmtId="0" fontId="0" fillId="3" borderId="45" xfId="0" applyFill="1" applyBorder="1" applyAlignment="1" applyProtection="1">
      <alignment horizontal="left" vertical="center" wrapText="1"/>
      <protection locked="0"/>
    </xf>
    <xf numFmtId="0" fontId="5" fillId="0" borderId="41" xfId="0" applyFont="1" applyFill="1" applyBorder="1" applyAlignment="1">
      <alignment horizontal="left" vertical="top" wrapText="1"/>
    </xf>
    <xf numFmtId="0" fontId="5" fillId="0" borderId="39" xfId="0" applyFont="1" applyBorder="1" applyAlignment="1">
      <alignment horizontal="center" vertical="center"/>
    </xf>
    <xf numFmtId="0" fontId="0" fillId="3" borderId="39" xfId="0" applyFill="1" applyBorder="1" applyAlignment="1" applyProtection="1">
      <alignment horizontal="left" vertical="center" wrapText="1"/>
      <protection locked="0"/>
    </xf>
    <xf numFmtId="0" fontId="5" fillId="0" borderId="43" xfId="0" applyFont="1" applyBorder="1" applyAlignment="1">
      <alignment horizontal="center" vertical="center"/>
    </xf>
    <xf numFmtId="0" fontId="0" fillId="3" borderId="43" xfId="0" applyFill="1" applyBorder="1" applyAlignment="1" applyProtection="1">
      <alignment horizontal="left" vertical="center" wrapText="1"/>
      <protection locked="0"/>
    </xf>
    <xf numFmtId="0" fontId="5" fillId="0" borderId="47" xfId="0" applyFont="1" applyBorder="1" applyAlignment="1">
      <alignment horizontal="center" vertical="center"/>
    </xf>
    <xf numFmtId="0" fontId="0" fillId="3" borderId="47" xfId="0" applyFill="1" applyBorder="1" applyAlignment="1" applyProtection="1">
      <alignment horizontal="left" vertical="center" wrapText="1"/>
      <protection locked="0"/>
    </xf>
    <xf numFmtId="0" fontId="5" fillId="0" borderId="39"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3" borderId="39"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left" vertical="center" wrapText="1"/>
      <protection locked="0"/>
    </xf>
    <xf numFmtId="0" fontId="5" fillId="0" borderId="40" xfId="0" applyFont="1" applyFill="1" applyBorder="1" applyAlignment="1">
      <alignment horizontal="center" vertical="center" wrapText="1"/>
    </xf>
    <xf numFmtId="0" fontId="5" fillId="3" borderId="43" xfId="0" applyFont="1" applyFill="1" applyBorder="1" applyAlignment="1" applyProtection="1">
      <alignment horizontal="center" vertical="center" wrapText="1"/>
      <protection locked="0"/>
    </xf>
    <xf numFmtId="0" fontId="5" fillId="3" borderId="41" xfId="0" applyFont="1" applyFill="1" applyBorder="1" applyAlignment="1" applyProtection="1">
      <alignment horizontal="left" vertical="center" wrapText="1"/>
      <protection locked="0"/>
    </xf>
    <xf numFmtId="0" fontId="5" fillId="0" borderId="40" xfId="0" applyFont="1" applyFill="1" applyBorder="1" applyAlignment="1">
      <alignment horizontal="center" vertical="center"/>
    </xf>
    <xf numFmtId="0" fontId="5" fillId="3" borderId="47" xfId="0" applyFont="1" applyFill="1" applyBorder="1" applyAlignment="1" applyProtection="1">
      <alignment horizontal="center" vertical="center" wrapText="1"/>
      <protection locked="0"/>
    </xf>
    <xf numFmtId="0" fontId="5" fillId="3" borderId="45" xfId="0" applyFont="1" applyFill="1" applyBorder="1" applyAlignment="1" applyProtection="1">
      <alignment horizontal="left" vertical="center" wrapText="1"/>
      <protection locked="0"/>
    </xf>
    <xf numFmtId="0" fontId="5" fillId="0" borderId="44" xfId="0" applyFont="1" applyFill="1" applyBorder="1" applyAlignment="1">
      <alignment horizontal="center" vertical="center" wrapText="1"/>
    </xf>
    <xf numFmtId="0" fontId="0" fillId="0" borderId="0" xfId="0" applyFont="1"/>
    <xf numFmtId="0" fontId="0" fillId="0" borderId="36" xfId="0" applyBorder="1" applyAlignment="1">
      <alignment horizontal="center" vertical="center"/>
    </xf>
    <xf numFmtId="0" fontId="0" fillId="0" borderId="40" xfId="0" applyBorder="1" applyAlignment="1">
      <alignment horizontal="center" vertical="center"/>
    </xf>
    <xf numFmtId="0" fontId="6" fillId="0" borderId="40" xfId="0" applyFont="1" applyBorder="1"/>
    <xf numFmtId="0" fontId="0" fillId="0" borderId="40" xfId="0" applyBorder="1"/>
    <xf numFmtId="0" fontId="0" fillId="0" borderId="44" xfId="0" applyBorder="1" applyAlignment="1">
      <alignment horizontal="center" vertical="center"/>
    </xf>
    <xf numFmtId="0" fontId="0" fillId="0" borderId="44" xfId="0" applyBorder="1"/>
    <xf numFmtId="0" fontId="0" fillId="0" borderId="36" xfId="0" applyFont="1" applyFill="1" applyBorder="1" applyAlignment="1">
      <alignment horizontal="center" vertical="center"/>
    </xf>
    <xf numFmtId="0" fontId="0" fillId="0" borderId="40" xfId="0" applyFont="1" applyBorder="1" applyAlignment="1">
      <alignment horizontal="center" vertical="center"/>
    </xf>
    <xf numFmtId="0" fontId="8" fillId="0" borderId="48" xfId="0" applyFont="1" applyBorder="1" applyAlignment="1">
      <alignment vertical="top" wrapText="1"/>
    </xf>
    <xf numFmtId="0" fontId="8" fillId="0" borderId="50" xfId="0" applyFont="1" applyBorder="1" applyAlignment="1">
      <alignment vertical="top" wrapText="1"/>
    </xf>
    <xf numFmtId="0" fontId="8" fillId="0" borderId="52" xfId="0" applyFont="1" applyBorder="1" applyAlignment="1">
      <alignment vertical="top" wrapText="1"/>
    </xf>
    <xf numFmtId="0" fontId="8" fillId="0" borderId="48" xfId="0" applyFont="1" applyFill="1" applyBorder="1" applyAlignment="1">
      <alignment vertical="top" wrapText="1"/>
    </xf>
    <xf numFmtId="0" fontId="8" fillId="0" borderId="50" xfId="0" applyFont="1" applyFill="1" applyBorder="1" applyAlignment="1">
      <alignment vertical="top" wrapText="1"/>
    </xf>
    <xf numFmtId="0" fontId="0" fillId="3" borderId="39" xfId="0" applyFont="1" applyFill="1" applyBorder="1" applyAlignment="1" applyProtection="1">
      <alignment horizontal="center" vertical="center" wrapText="1"/>
      <protection locked="0"/>
    </xf>
    <xf numFmtId="0" fontId="0" fillId="3" borderId="37" xfId="0" applyFont="1" applyFill="1" applyBorder="1" applyAlignment="1" applyProtection="1">
      <alignment horizontal="left" vertical="center" wrapText="1"/>
      <protection locked="0"/>
    </xf>
    <xf numFmtId="0" fontId="4" fillId="0" borderId="0" xfId="0" applyFont="1" applyAlignment="1">
      <alignment wrapText="1"/>
    </xf>
    <xf numFmtId="0" fontId="4" fillId="0" borderId="0" xfId="0" applyFont="1" applyFill="1"/>
    <xf numFmtId="0" fontId="16" fillId="0" borderId="0" xfId="0" applyFont="1" applyAlignment="1">
      <alignment horizontal="left" vertical="top" wrapText="1"/>
    </xf>
    <xf numFmtId="0" fontId="25" fillId="0" borderId="0" xfId="0" applyFont="1" applyAlignment="1">
      <alignment horizontal="center" vertical="center" wrapText="1"/>
    </xf>
    <xf numFmtId="0" fontId="25" fillId="5" borderId="0" xfId="0" applyFont="1" applyFill="1" applyAlignment="1">
      <alignment horizontal="center" vertical="center" wrapText="1"/>
    </xf>
    <xf numFmtId="0" fontId="25" fillId="6" borderId="0" xfId="0" applyFont="1" applyFill="1" applyAlignment="1">
      <alignment horizontal="center" vertical="center" wrapText="1"/>
    </xf>
    <xf numFmtId="0" fontId="25" fillId="7" borderId="0" xfId="0" applyFont="1" applyFill="1" applyAlignment="1">
      <alignment horizontal="center" vertical="center" wrapText="1"/>
    </xf>
    <xf numFmtId="0" fontId="25" fillId="3" borderId="0" xfId="0" applyFont="1" applyFill="1" applyAlignment="1">
      <alignment horizontal="center" vertical="center" wrapText="1"/>
    </xf>
    <xf numFmtId="0" fontId="25" fillId="8" borderId="0" xfId="0" applyFont="1" applyFill="1" applyAlignment="1">
      <alignment horizontal="center" vertical="center" wrapText="1"/>
    </xf>
    <xf numFmtId="0" fontId="25" fillId="9" borderId="0" xfId="0" applyFont="1" applyFill="1" applyAlignment="1">
      <alignment horizontal="center" vertical="center" wrapText="1"/>
    </xf>
    <xf numFmtId="0" fontId="16" fillId="5" borderId="1" xfId="0" applyFont="1" applyFill="1" applyBorder="1" applyAlignment="1">
      <alignment horizontal="left" vertical="top" wrapText="1"/>
    </xf>
    <xf numFmtId="0" fontId="26" fillId="0" borderId="0" xfId="0" applyFont="1" applyBorder="1" applyAlignment="1">
      <alignment horizontal="left" vertical="top" wrapText="1"/>
    </xf>
    <xf numFmtId="0" fontId="16" fillId="6" borderId="1" xfId="0" applyFont="1" applyFill="1" applyBorder="1" applyAlignment="1">
      <alignment horizontal="left" vertical="top" wrapText="1"/>
    </xf>
    <xf numFmtId="0" fontId="26" fillId="0" borderId="0" xfId="0" applyFont="1" applyFill="1" applyBorder="1" applyAlignment="1">
      <alignment horizontal="left" vertical="top" wrapText="1"/>
    </xf>
    <xf numFmtId="0" fontId="16" fillId="7" borderId="1" xfId="0" applyFont="1" applyFill="1" applyBorder="1" applyAlignment="1">
      <alignment horizontal="left" vertical="top" wrapText="1"/>
    </xf>
    <xf numFmtId="0" fontId="16" fillId="9"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8" borderId="1" xfId="0" applyFont="1" applyFill="1" applyBorder="1" applyAlignment="1">
      <alignment horizontal="left" vertical="top"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9" fillId="0" borderId="0" xfId="0" applyFont="1" applyAlignment="1">
      <alignment horizontal="left" vertical="center"/>
    </xf>
    <xf numFmtId="0" fontId="9" fillId="0" borderId="0" xfId="0" applyFont="1" applyAlignment="1">
      <alignment vertical="top" wrapText="1"/>
    </xf>
    <xf numFmtId="0" fontId="0" fillId="0" borderId="0" xfId="0" applyFill="1" applyAlignment="1">
      <alignment wrapText="1"/>
    </xf>
    <xf numFmtId="0" fontId="0" fillId="3" borderId="54" xfId="0" applyFill="1" applyBorder="1" applyAlignment="1" applyProtection="1">
      <alignment horizontal="center" vertical="center" wrapText="1"/>
      <protection locked="0"/>
    </xf>
    <xf numFmtId="0" fontId="0" fillId="3" borderId="54" xfId="0" applyFill="1" applyBorder="1" applyAlignment="1" applyProtection="1">
      <alignment horizontal="left" vertical="center" wrapText="1"/>
      <protection locked="0"/>
    </xf>
    <xf numFmtId="0" fontId="5" fillId="0" borderId="54" xfId="0" applyFont="1" applyFill="1" applyBorder="1" applyAlignment="1">
      <alignment horizontal="center" vertical="center" wrapText="1"/>
    </xf>
    <xf numFmtId="0" fontId="0" fillId="0" borderId="43" xfId="0" applyFill="1" applyBorder="1" applyAlignment="1">
      <alignment horizontal="left" vertical="top" wrapText="1"/>
    </xf>
    <xf numFmtId="0" fontId="0" fillId="0" borderId="55" xfId="0" applyBorder="1" applyAlignment="1">
      <alignment horizontal="center" vertical="center"/>
    </xf>
    <xf numFmtId="0" fontId="6" fillId="0" borderId="55" xfId="0" applyFont="1" applyBorder="1"/>
    <xf numFmtId="0" fontId="0" fillId="3" borderId="56" xfId="0" applyFill="1" applyBorder="1" applyAlignment="1" applyProtection="1">
      <alignment horizontal="left" vertical="center" wrapText="1"/>
      <protection locked="0"/>
    </xf>
    <xf numFmtId="0" fontId="5" fillId="0" borderId="56" xfId="0" applyFont="1" applyFill="1" applyBorder="1" applyAlignment="1">
      <alignment vertical="top" wrapText="1"/>
    </xf>
    <xf numFmtId="0" fontId="5" fillId="0" borderId="41" xfId="0" applyFont="1" applyFill="1" applyBorder="1" applyAlignment="1">
      <alignment vertical="top" wrapText="1"/>
    </xf>
    <xf numFmtId="0" fontId="8" fillId="0" borderId="0" xfId="0" applyFont="1" applyBorder="1" applyAlignment="1">
      <alignment vertical="top" wrapText="1"/>
    </xf>
    <xf numFmtId="0" fontId="8" fillId="0" borderId="49" xfId="0" applyFont="1" applyBorder="1" applyAlignment="1">
      <alignment vertical="top" wrapText="1"/>
    </xf>
    <xf numFmtId="0" fontId="8" fillId="0" borderId="51" xfId="0" applyFont="1" applyBorder="1" applyAlignment="1">
      <alignment vertical="top" wrapText="1"/>
    </xf>
    <xf numFmtId="0" fontId="8" fillId="0" borderId="53" xfId="0" applyFont="1" applyBorder="1" applyAlignment="1">
      <alignment vertical="top" wrapText="1"/>
    </xf>
    <xf numFmtId="0" fontId="8" fillId="0" borderId="51" xfId="0" applyFont="1" applyFill="1" applyBorder="1" applyAlignment="1">
      <alignment vertical="top" wrapText="1"/>
    </xf>
    <xf numFmtId="0" fontId="8" fillId="0" borderId="58" xfId="0" applyFont="1" applyBorder="1" applyAlignment="1">
      <alignment vertical="top" wrapText="1"/>
    </xf>
    <xf numFmtId="0" fontId="8" fillId="0" borderId="59" xfId="0" applyFont="1" applyBorder="1" applyAlignment="1">
      <alignment vertical="top" wrapText="1"/>
    </xf>
    <xf numFmtId="0" fontId="8" fillId="0" borderId="60" xfId="0" applyFont="1" applyBorder="1" applyAlignment="1">
      <alignment vertical="top" wrapText="1"/>
    </xf>
    <xf numFmtId="0" fontId="8" fillId="0" borderId="61" xfId="0" applyFont="1" applyBorder="1" applyAlignment="1">
      <alignment vertical="top" wrapText="1"/>
    </xf>
    <xf numFmtId="0" fontId="8" fillId="0" borderId="49" xfId="0" applyFont="1" applyFill="1" applyBorder="1" applyAlignment="1">
      <alignment vertical="top" wrapText="1"/>
    </xf>
    <xf numFmtId="0" fontId="29" fillId="0" borderId="0" xfId="2" applyAlignment="1" applyProtection="1"/>
    <xf numFmtId="0" fontId="8" fillId="0" borderId="0" xfId="0" applyFont="1" applyFill="1" applyAlignment="1">
      <alignment wrapText="1"/>
    </xf>
    <xf numFmtId="0" fontId="8" fillId="0" borderId="0" xfId="0" applyFont="1" applyFill="1" applyAlignment="1">
      <alignment wrapText="1"/>
    </xf>
    <xf numFmtId="0" fontId="5" fillId="0" borderId="54" xfId="0" applyFont="1" applyBorder="1" applyAlignment="1">
      <alignment horizontal="center" vertical="center"/>
    </xf>
    <xf numFmtId="0" fontId="0" fillId="0" borderId="42" xfId="0" applyFill="1" applyBorder="1" applyAlignment="1">
      <alignment horizontal="left" vertical="top" wrapText="1"/>
    </xf>
    <xf numFmtId="0" fontId="16" fillId="0" borderId="0" xfId="0" applyFont="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30" fillId="0" borderId="54" xfId="2" applyFont="1" applyBorder="1" applyAlignment="1" applyProtection="1">
      <alignment horizontal="left" vertical="top" wrapText="1"/>
    </xf>
    <xf numFmtId="0" fontId="16" fillId="0" borderId="54" xfId="0" applyFont="1" applyBorder="1" applyAlignment="1">
      <alignment horizontal="left" vertical="top" wrapText="1"/>
    </xf>
    <xf numFmtId="0" fontId="30" fillId="0" borderId="43" xfId="2" applyFont="1" applyBorder="1" applyAlignment="1" applyProtection="1">
      <alignment horizontal="left" vertical="top" wrapText="1"/>
    </xf>
    <xf numFmtId="0" fontId="16" fillId="0" borderId="43" xfId="0" applyFont="1" applyBorder="1" applyAlignment="1">
      <alignment horizontal="left" vertical="top" wrapText="1"/>
    </xf>
    <xf numFmtId="0" fontId="30" fillId="0" borderId="47" xfId="2" applyFont="1" applyBorder="1" applyAlignment="1" applyProtection="1">
      <alignment horizontal="left" vertical="top" wrapText="1"/>
    </xf>
    <xf numFmtId="0" fontId="16" fillId="0" borderId="47" xfId="0" applyFont="1" applyBorder="1" applyAlignment="1">
      <alignment horizontal="left" vertical="top" wrapText="1"/>
    </xf>
    <xf numFmtId="0" fontId="30" fillId="0" borderId="39" xfId="2" applyFont="1" applyBorder="1" applyAlignment="1" applyProtection="1">
      <alignment horizontal="left" vertical="top" wrapText="1"/>
    </xf>
    <xf numFmtId="0" fontId="5" fillId="0" borderId="43" xfId="0" applyFont="1" applyFill="1" applyBorder="1" applyAlignment="1">
      <alignment horizontal="center" vertical="center"/>
    </xf>
    <xf numFmtId="0" fontId="5" fillId="0" borderId="54"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36" xfId="0" applyFill="1" applyBorder="1" applyAlignment="1" applyProtection="1">
      <alignment horizontal="left" vertical="center" wrapText="1"/>
      <protection locked="0"/>
    </xf>
    <xf numFmtId="0" fontId="0" fillId="3" borderId="40" xfId="0" applyFill="1" applyBorder="1" applyAlignment="1" applyProtection="1">
      <alignment horizontal="left" vertical="center" wrapText="1"/>
      <protection locked="0"/>
    </xf>
    <xf numFmtId="0" fontId="0" fillId="3" borderId="55" xfId="0" applyFill="1" applyBorder="1" applyAlignment="1" applyProtection="1">
      <alignment horizontal="left" vertical="center" wrapText="1"/>
      <protection locked="0"/>
    </xf>
    <xf numFmtId="0" fontId="0" fillId="3" borderId="44" xfId="0" applyFill="1" applyBorder="1" applyAlignment="1" applyProtection="1">
      <alignment horizontal="left" vertical="center" wrapText="1"/>
      <protection locked="0"/>
    </xf>
    <xf numFmtId="0" fontId="16" fillId="0" borderId="47" xfId="0" applyFont="1" applyBorder="1" applyAlignment="1" applyProtection="1">
      <alignment horizontal="left" vertical="top" wrapText="1"/>
      <protection locked="0"/>
    </xf>
    <xf numFmtId="0" fontId="16" fillId="0" borderId="39" xfId="0" applyFont="1" applyBorder="1" applyAlignment="1">
      <alignment horizontal="left" vertical="top" wrapText="1"/>
    </xf>
    <xf numFmtId="0" fontId="5" fillId="0" borderId="55" xfId="0" applyFont="1" applyFill="1" applyBorder="1" applyAlignment="1">
      <alignment horizontal="center" vertical="center" wrapText="1"/>
    </xf>
    <xf numFmtId="0" fontId="5" fillId="3" borderId="54" xfId="0" applyFont="1" applyFill="1" applyBorder="1" applyAlignment="1" applyProtection="1">
      <alignment horizontal="center" vertical="center" wrapText="1"/>
      <protection locked="0"/>
    </xf>
    <xf numFmtId="0" fontId="5" fillId="3" borderId="56" xfId="0" applyFont="1" applyFill="1" applyBorder="1" applyAlignment="1" applyProtection="1">
      <alignment horizontal="left" vertical="center" wrapText="1"/>
      <protection locked="0"/>
    </xf>
    <xf numFmtId="0" fontId="26" fillId="0" borderId="0" xfId="0" applyFont="1" applyAlignment="1">
      <alignment horizontal="left" vertical="top" wrapText="1"/>
    </xf>
    <xf numFmtId="0" fontId="26" fillId="0" borderId="0" xfId="0" applyFont="1" applyAlignment="1" applyProtection="1">
      <alignment horizontal="left" vertical="top" wrapText="1"/>
      <protection locked="0"/>
    </xf>
    <xf numFmtId="0" fontId="26" fillId="0" borderId="43" xfId="0" applyFont="1" applyBorder="1" applyAlignment="1">
      <alignment horizontal="left" vertical="top" wrapText="1"/>
    </xf>
    <xf numFmtId="0" fontId="26" fillId="0" borderId="43" xfId="0" applyFont="1" applyBorder="1" applyAlignment="1" applyProtection="1">
      <alignment horizontal="left" vertical="top" wrapText="1"/>
      <protection locked="0"/>
    </xf>
    <xf numFmtId="0" fontId="26" fillId="0" borderId="47" xfId="0" applyFont="1" applyBorder="1" applyAlignment="1">
      <alignment horizontal="left" vertical="top" wrapText="1"/>
    </xf>
    <xf numFmtId="0" fontId="26" fillId="0" borderId="54" xfId="0" applyFont="1" applyBorder="1" applyAlignment="1">
      <alignment horizontal="left" vertical="top" wrapText="1"/>
    </xf>
    <xf numFmtId="0" fontId="31" fillId="0" borderId="47" xfId="0" applyFont="1" applyBorder="1" applyAlignment="1">
      <alignment horizontal="left" vertical="top" wrapText="1"/>
    </xf>
    <xf numFmtId="0" fontId="32" fillId="0" borderId="0" xfId="0" applyFont="1"/>
    <xf numFmtId="0" fontId="16" fillId="0" borderId="39" xfId="0" applyFont="1" applyFill="1" applyBorder="1" applyAlignment="1">
      <alignment horizontal="left" vertical="top" wrapText="1"/>
    </xf>
    <xf numFmtId="0" fontId="5" fillId="0" borderId="45" xfId="0" applyFont="1" applyFill="1" applyBorder="1" applyAlignment="1">
      <alignment vertical="top" wrapText="1"/>
    </xf>
    <xf numFmtId="0" fontId="5" fillId="0" borderId="37" xfId="0" applyFont="1" applyFill="1" applyBorder="1" applyAlignment="1">
      <alignment horizontal="left" vertical="top" wrapText="1"/>
    </xf>
    <xf numFmtId="0" fontId="5" fillId="0" borderId="41" xfId="0" applyFont="1" applyFill="1" applyBorder="1" applyAlignment="1">
      <alignment wrapText="1"/>
    </xf>
    <xf numFmtId="0" fontId="5" fillId="0" borderId="45" xfId="0" applyFont="1" applyFill="1" applyBorder="1" applyAlignment="1">
      <alignment wrapText="1"/>
    </xf>
    <xf numFmtId="0" fontId="19" fillId="0" borderId="37" xfId="0" applyFont="1" applyFill="1" applyBorder="1" applyAlignment="1">
      <alignment vertical="center" wrapText="1"/>
    </xf>
    <xf numFmtId="0" fontId="19" fillId="0" borderId="41" xfId="0" applyFont="1" applyFill="1" applyBorder="1" applyAlignment="1">
      <alignment vertical="center" wrapText="1"/>
    </xf>
    <xf numFmtId="0" fontId="5" fillId="0" borderId="45" xfId="0" applyFont="1" applyFill="1" applyBorder="1" applyAlignment="1">
      <alignment horizontal="left" vertical="top" wrapText="1"/>
    </xf>
    <xf numFmtId="0" fontId="5" fillId="0" borderId="56" xfId="0" applyFont="1" applyFill="1" applyBorder="1" applyAlignment="1">
      <alignment horizontal="left" vertical="top" wrapText="1"/>
    </xf>
    <xf numFmtId="0" fontId="29" fillId="0" borderId="0" xfId="2" applyAlignment="1" applyProtection="1">
      <alignment wrapText="1"/>
    </xf>
    <xf numFmtId="0" fontId="3" fillId="0" borderId="0" xfId="0" applyFont="1" applyBorder="1" applyAlignment="1">
      <alignment horizontal="center" vertical="center"/>
    </xf>
    <xf numFmtId="0" fontId="2" fillId="0" borderId="42"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38" xfId="0" applyFont="1" applyFill="1" applyBorder="1" applyAlignment="1">
      <alignment horizontal="left" vertical="top" wrapText="1"/>
    </xf>
    <xf numFmtId="0" fontId="30" fillId="0" borderId="43" xfId="2" applyFont="1" applyBorder="1" applyAlignment="1" applyProtection="1">
      <alignment horizontal="left" vertical="top" wrapText="1"/>
      <protection locked="0"/>
    </xf>
    <xf numFmtId="0" fontId="33" fillId="0" borderId="0" xfId="0" applyFont="1" applyAlignment="1">
      <alignment horizontal="center" vertical="center"/>
    </xf>
    <xf numFmtId="0" fontId="0" fillId="4" borderId="1" xfId="0"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14" fontId="0" fillId="0" borderId="0" xfId="0" applyNumberFormat="1"/>
    <xf numFmtId="0" fontId="34" fillId="0" borderId="0" xfId="0" applyFont="1"/>
    <xf numFmtId="0" fontId="38" fillId="0" borderId="0" xfId="0" applyFont="1"/>
    <xf numFmtId="0" fontId="38" fillId="0" borderId="0" xfId="0" applyFont="1" applyAlignment="1">
      <alignment horizontal="center" vertical="center" wrapText="1"/>
    </xf>
    <xf numFmtId="0" fontId="0" fillId="0" borderId="3" xfId="0" applyBorder="1" applyAlignment="1">
      <alignment horizontal="center"/>
    </xf>
    <xf numFmtId="0" fontId="11" fillId="15" borderId="7" xfId="0" applyFont="1" applyFill="1" applyBorder="1" applyAlignment="1">
      <alignment horizontal="center" vertical="center" wrapText="1"/>
    </xf>
    <xf numFmtId="0" fontId="11" fillId="15" borderId="16" xfId="0" applyFont="1" applyFill="1" applyBorder="1" applyAlignment="1">
      <alignment horizontal="center" vertical="center" wrapText="1"/>
    </xf>
    <xf numFmtId="0" fontId="11" fillId="15" borderId="9" xfId="0" applyFont="1" applyFill="1" applyBorder="1" applyAlignment="1">
      <alignment horizontal="center" vertical="center" wrapText="1"/>
    </xf>
    <xf numFmtId="0" fontId="28" fillId="15" borderId="2" xfId="0" applyFont="1" applyFill="1" applyBorder="1" applyAlignment="1">
      <alignment horizontal="center" vertical="center" wrapText="1"/>
    </xf>
    <xf numFmtId="0" fontId="28" fillId="15" borderId="5"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28" fillId="15" borderId="0" xfId="0" applyFont="1" applyFill="1" applyAlignment="1">
      <alignment horizontal="center" vertical="center" wrapText="1"/>
    </xf>
    <xf numFmtId="0" fontId="28" fillId="15" borderId="0" xfId="0" applyFont="1" applyFill="1" applyBorder="1" applyAlignment="1">
      <alignment horizontal="center" vertical="center" wrapText="1"/>
    </xf>
    <xf numFmtId="0" fontId="5" fillId="0" borderId="0" xfId="0" applyFont="1" applyAlignment="1">
      <alignment horizontal="left" vertical="top"/>
    </xf>
    <xf numFmtId="0" fontId="0" fillId="0" borderId="62" xfId="0" applyBorder="1" applyAlignment="1">
      <alignment horizontal="center" vertical="center"/>
    </xf>
    <xf numFmtId="0" fontId="0" fillId="0" borderId="62" xfId="0" applyBorder="1"/>
    <xf numFmtId="0" fontId="5" fillId="0" borderId="63" xfId="0" applyFont="1" applyFill="1" applyBorder="1" applyAlignment="1">
      <alignment vertical="top" wrapText="1"/>
    </xf>
    <xf numFmtId="0" fontId="0" fillId="3" borderId="65" xfId="0" applyFill="1" applyBorder="1" applyAlignment="1" applyProtection="1">
      <alignment horizontal="center" vertical="center" wrapText="1"/>
      <protection locked="0"/>
    </xf>
    <xf numFmtId="0" fontId="0" fillId="3" borderId="63" xfId="0" applyFill="1" applyBorder="1" applyAlignment="1" applyProtection="1">
      <alignment horizontal="left" vertical="center" wrapText="1"/>
      <protection locked="0"/>
    </xf>
    <xf numFmtId="0" fontId="16" fillId="0" borderId="65" xfId="0" applyFont="1" applyBorder="1" applyAlignment="1" applyProtection="1">
      <alignment horizontal="left" vertical="top" wrapText="1"/>
      <protection locked="0"/>
    </xf>
    <xf numFmtId="0" fontId="16" fillId="0" borderId="65" xfId="0" applyFont="1" applyBorder="1" applyAlignment="1">
      <alignment horizontal="left" vertical="top" wrapText="1"/>
    </xf>
    <xf numFmtId="0" fontId="8" fillId="0" borderId="53" xfId="0" applyFont="1" applyFill="1" applyBorder="1" applyAlignment="1">
      <alignment vertical="top" wrapText="1"/>
    </xf>
    <xf numFmtId="0" fontId="8" fillId="0" borderId="52" xfId="0" applyFont="1" applyFill="1" applyBorder="1" applyAlignment="1">
      <alignment vertical="top" wrapText="1"/>
    </xf>
    <xf numFmtId="0" fontId="24" fillId="0" borderId="42" xfId="0" applyFont="1" applyFill="1" applyBorder="1" applyAlignment="1">
      <alignment horizontal="left" vertical="top" wrapText="1"/>
    </xf>
    <xf numFmtId="0" fontId="4" fillId="0" borderId="0" xfId="0" applyFont="1" applyFill="1" applyAlignment="1">
      <alignment horizontal="left" vertical="top" wrapText="1"/>
    </xf>
    <xf numFmtId="0" fontId="30" fillId="0" borderId="0" xfId="2" applyFont="1" applyAlignment="1" applyProtection="1">
      <alignment horizontal="left" vertical="top" wrapText="1"/>
    </xf>
    <xf numFmtId="0" fontId="41" fillId="0" borderId="0" xfId="0" applyFont="1" applyAlignment="1">
      <alignment vertical="top"/>
    </xf>
    <xf numFmtId="0" fontId="5" fillId="16" borderId="37" xfId="0" applyFont="1" applyFill="1" applyBorder="1" applyAlignment="1">
      <alignment horizontal="left" vertical="top" wrapText="1"/>
    </xf>
    <xf numFmtId="0" fontId="5" fillId="16" borderId="41" xfId="0" applyFont="1" applyFill="1" applyBorder="1" applyAlignment="1">
      <alignment horizontal="left" vertical="top" wrapText="1"/>
    </xf>
    <xf numFmtId="0" fontId="5" fillId="0" borderId="57" xfId="0" applyFont="1" applyFill="1" applyBorder="1" applyAlignment="1">
      <alignment horizontal="left" vertical="top" wrapText="1"/>
    </xf>
    <xf numFmtId="0" fontId="6" fillId="0" borderId="2" xfId="0" applyFont="1" applyBorder="1" applyAlignment="1">
      <alignment vertical="top" wrapText="1"/>
    </xf>
    <xf numFmtId="0" fontId="6" fillId="0" borderId="5" xfId="0" applyFont="1" applyBorder="1" applyAlignment="1">
      <alignment vertical="top" wrapText="1"/>
    </xf>
    <xf numFmtId="0" fontId="6" fillId="0" borderId="7" xfId="0" applyFont="1" applyBorder="1" applyAlignment="1">
      <alignment vertical="top" wrapText="1"/>
    </xf>
    <xf numFmtId="0" fontId="24" fillId="0" borderId="38" xfId="0" applyFont="1" applyFill="1" applyBorder="1" applyAlignment="1">
      <alignment vertical="top" wrapText="1"/>
    </xf>
    <xf numFmtId="0" fontId="5" fillId="0" borderId="42" xfId="0" applyFont="1" applyFill="1" applyBorder="1" applyAlignment="1">
      <alignment vertical="top"/>
    </xf>
    <xf numFmtId="0" fontId="5" fillId="0" borderId="42" xfId="0" applyFont="1" applyFill="1" applyBorder="1" applyAlignment="1">
      <alignment vertical="top" wrapText="1"/>
    </xf>
    <xf numFmtId="0" fontId="5" fillId="0" borderId="46" xfId="0" applyFont="1" applyFill="1" applyBorder="1" applyAlignment="1">
      <alignment vertical="top"/>
    </xf>
    <xf numFmtId="0" fontId="5" fillId="0" borderId="38" xfId="0" applyFont="1" applyFill="1" applyBorder="1" applyAlignment="1">
      <alignment vertical="top" wrapText="1"/>
    </xf>
    <xf numFmtId="43" fontId="5" fillId="0" borderId="46" xfId="1" applyFont="1" applyFill="1" applyBorder="1" applyAlignment="1">
      <alignment vertical="top"/>
    </xf>
    <xf numFmtId="0" fontId="24" fillId="0" borderId="57" xfId="0" applyFont="1" applyFill="1" applyBorder="1" applyAlignment="1">
      <alignment vertical="top" wrapText="1"/>
    </xf>
    <xf numFmtId="0" fontId="5" fillId="0" borderId="46" xfId="0" applyFont="1" applyBorder="1" applyAlignment="1">
      <alignment vertical="top"/>
    </xf>
    <xf numFmtId="0" fontId="5" fillId="0" borderId="39" xfId="0" applyFont="1" applyFill="1" applyBorder="1" applyAlignment="1">
      <alignment horizontal="left" vertical="top" wrapText="1"/>
    </xf>
    <xf numFmtId="0" fontId="5" fillId="0" borderId="43" xfId="0" applyFont="1" applyFill="1" applyBorder="1" applyAlignment="1">
      <alignment horizontal="left" vertical="top" wrapText="1"/>
    </xf>
    <xf numFmtId="0" fontId="24" fillId="0" borderId="39" xfId="0" applyFont="1" applyFill="1" applyBorder="1" applyAlignment="1">
      <alignment horizontal="left" vertical="top" wrapText="1"/>
    </xf>
    <xf numFmtId="0" fontId="24" fillId="0" borderId="43" xfId="0" applyFont="1" applyFill="1" applyBorder="1" applyAlignment="1">
      <alignment horizontal="left" vertical="top" wrapText="1"/>
    </xf>
    <xf numFmtId="0" fontId="24" fillId="0" borderId="54" xfId="0" applyFont="1" applyFill="1" applyBorder="1" applyAlignment="1">
      <alignment horizontal="left" vertical="top" wrapText="1"/>
    </xf>
    <xf numFmtId="0" fontId="5" fillId="0" borderId="43" xfId="0" applyFont="1" applyFill="1" applyBorder="1" applyAlignment="1">
      <alignment horizontal="left" vertical="top"/>
    </xf>
    <xf numFmtId="0" fontId="5" fillId="0" borderId="54" xfId="0" applyFont="1" applyFill="1" applyBorder="1" applyAlignment="1">
      <alignment horizontal="left" vertical="top" wrapText="1"/>
    </xf>
    <xf numFmtId="0" fontId="5" fillId="0" borderId="43" xfId="0" applyNumberFormat="1" applyFont="1" applyFill="1" applyBorder="1" applyAlignment="1">
      <alignment horizontal="left" vertical="top" wrapText="1"/>
    </xf>
    <xf numFmtId="0" fontId="5" fillId="0" borderId="47" xfId="0" applyFont="1" applyBorder="1" applyAlignment="1">
      <alignment horizontal="left" vertical="top" wrapText="1"/>
    </xf>
    <xf numFmtId="0" fontId="5" fillId="0" borderId="57" xfId="0" applyFont="1" applyFill="1" applyBorder="1" applyAlignment="1">
      <alignment vertical="top" wrapText="1"/>
    </xf>
    <xf numFmtId="0" fontId="24" fillId="0" borderId="42" xfId="0" applyFont="1" applyFill="1" applyBorder="1" applyAlignment="1">
      <alignment vertical="top" wrapText="1"/>
    </xf>
    <xf numFmtId="0" fontId="24" fillId="0" borderId="64" xfId="0" applyFont="1" applyFill="1" applyBorder="1" applyAlignment="1">
      <alignment vertical="top" wrapText="1"/>
    </xf>
    <xf numFmtId="0" fontId="5" fillId="0" borderId="46" xfId="0" applyFont="1" applyFill="1" applyBorder="1" applyAlignment="1">
      <alignment vertical="top" wrapText="1"/>
    </xf>
    <xf numFmtId="0" fontId="5" fillId="0" borderId="47" xfId="0" applyFont="1" applyFill="1" applyBorder="1" applyAlignment="1">
      <alignment horizontal="left" vertical="top" wrapText="1"/>
    </xf>
    <xf numFmtId="43" fontId="5" fillId="0" borderId="43" xfId="1" applyFont="1" applyFill="1" applyBorder="1" applyAlignment="1">
      <alignment horizontal="left" vertical="top" wrapText="1"/>
    </xf>
    <xf numFmtId="0" fontId="5" fillId="0" borderId="43" xfId="0" applyFont="1" applyBorder="1" applyAlignment="1">
      <alignment horizontal="left" vertical="top"/>
    </xf>
    <xf numFmtId="0" fontId="5" fillId="0" borderId="54" xfId="0" applyFont="1" applyBorder="1" applyAlignment="1">
      <alignment horizontal="left" vertical="top"/>
    </xf>
    <xf numFmtId="0" fontId="24" fillId="0" borderId="42" xfId="0" applyFont="1" applyBorder="1" applyAlignment="1">
      <alignment horizontal="left" vertical="top" wrapText="1"/>
    </xf>
    <xf numFmtId="0" fontId="5" fillId="0" borderId="47" xfId="0" applyFont="1" applyBorder="1" applyAlignment="1">
      <alignment horizontal="left" vertical="top"/>
    </xf>
    <xf numFmtId="0" fontId="5" fillId="0" borderId="37" xfId="0" applyFont="1" applyFill="1" applyBorder="1" applyAlignment="1">
      <alignment vertical="center" wrapText="1"/>
    </xf>
    <xf numFmtId="0" fontId="5" fillId="0" borderId="38" xfId="0" applyFont="1" applyFill="1" applyBorder="1" applyAlignment="1">
      <alignment horizontal="left" vertical="center" wrapText="1"/>
    </xf>
    <xf numFmtId="0" fontId="5" fillId="0" borderId="38" xfId="0" applyFont="1" applyFill="1" applyBorder="1" applyAlignment="1">
      <alignment vertical="top"/>
    </xf>
    <xf numFmtId="0" fontId="5" fillId="0" borderId="38" xfId="0" applyFont="1" applyBorder="1" applyAlignment="1">
      <alignment horizontal="left" vertical="top" wrapText="1"/>
    </xf>
    <xf numFmtId="0" fontId="5" fillId="0" borderId="42" xfId="0" applyFont="1" applyBorder="1" applyAlignment="1">
      <alignment horizontal="left" vertical="top" wrapText="1"/>
    </xf>
    <xf numFmtId="0" fontId="5" fillId="0" borderId="46" xfId="0" applyFont="1" applyBorder="1" applyAlignment="1">
      <alignment horizontal="left" vertical="top" wrapText="1"/>
    </xf>
    <xf numFmtId="0" fontId="3" fillId="0" borderId="0" xfId="0" applyFont="1" applyBorder="1" applyAlignment="1">
      <alignment horizontal="center" vertical="center" wrapText="1"/>
    </xf>
    <xf numFmtId="0" fontId="0" fillId="0" borderId="0" xfId="0" applyBorder="1" applyAlignment="1">
      <alignment horizontal="left" vertical="top" wrapText="1"/>
    </xf>
    <xf numFmtId="0" fontId="8" fillId="0" borderId="58" xfId="0" applyFont="1" applyFill="1" applyBorder="1" applyAlignment="1">
      <alignment vertical="top" wrapText="1"/>
    </xf>
    <xf numFmtId="0" fontId="8" fillId="0" borderId="59" xfId="0" applyFont="1" applyFill="1" applyBorder="1" applyAlignment="1">
      <alignment vertical="top" wrapText="1"/>
    </xf>
    <xf numFmtId="0" fontId="0" fillId="0" borderId="0" xfId="0" applyBorder="1" applyAlignment="1">
      <alignment horizontal="center" vertical="top"/>
    </xf>
    <xf numFmtId="0" fontId="3" fillId="4" borderId="0" xfId="0" applyFont="1" applyFill="1" applyBorder="1" applyAlignment="1">
      <alignment horizontal="center" vertical="center"/>
    </xf>
    <xf numFmtId="0" fontId="0" fillId="4" borderId="0" xfId="0" applyFill="1" applyBorder="1" applyAlignment="1">
      <alignment horizontal="center" vertical="top"/>
    </xf>
    <xf numFmtId="0" fontId="38" fillId="0" borderId="0" xfId="0" applyFont="1" applyProtection="1">
      <protection locked="0"/>
    </xf>
    <xf numFmtId="0" fontId="38" fillId="0" borderId="0" xfId="0" applyFont="1" applyAlignment="1" applyProtection="1">
      <alignment horizontal="center" vertical="center" wrapText="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pplyProtection="1">
      <alignment wrapText="1"/>
      <protection locked="0"/>
    </xf>
    <xf numFmtId="0" fontId="42" fillId="12" borderId="2" xfId="0" applyFont="1" applyFill="1" applyBorder="1" applyAlignment="1" applyProtection="1">
      <alignment vertical="center"/>
    </xf>
    <xf numFmtId="0" fontId="42" fillId="12" borderId="7" xfId="0" applyFont="1" applyFill="1" applyBorder="1" applyAlignment="1" applyProtection="1">
      <alignment vertical="center"/>
    </xf>
    <xf numFmtId="0" fontId="39" fillId="12" borderId="0" xfId="0" applyFont="1" applyFill="1" applyBorder="1" applyAlignment="1" applyProtection="1">
      <alignment horizontal="center" vertical="center"/>
    </xf>
    <xf numFmtId="0" fontId="0" fillId="0" borderId="0" xfId="0" applyFill="1" applyBorder="1" applyProtection="1">
      <protection locked="0"/>
    </xf>
    <xf numFmtId="0" fontId="43" fillId="0" borderId="0" xfId="0" applyFont="1"/>
    <xf numFmtId="0" fontId="44" fillId="0" borderId="0" xfId="0" applyFont="1" applyAlignment="1">
      <alignment horizontal="right" vertical="center"/>
    </xf>
    <xf numFmtId="0" fontId="23" fillId="0" borderId="0" xfId="0" applyFont="1" applyFill="1" applyBorder="1" applyAlignment="1">
      <alignment horizontal="center" vertical="center"/>
    </xf>
    <xf numFmtId="0" fontId="15" fillId="0" borderId="24"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0" fontId="15" fillId="0" borderId="21" xfId="0" applyFont="1" applyBorder="1" applyAlignment="1">
      <alignment horizontal="center"/>
    </xf>
    <xf numFmtId="0" fontId="15" fillId="0" borderId="31" xfId="0" applyFont="1" applyBorder="1" applyAlignment="1">
      <alignment horizontal="center"/>
    </xf>
    <xf numFmtId="0" fontId="45" fillId="0" borderId="14" xfId="0" applyFont="1" applyBorder="1" applyAlignment="1">
      <alignment horizontal="right" vertical="top" wrapText="1"/>
    </xf>
    <xf numFmtId="0" fontId="46" fillId="0" borderId="15" xfId="0" applyFont="1" applyBorder="1" applyAlignment="1">
      <alignment horizontal="left" vertical="top" wrapText="1"/>
    </xf>
    <xf numFmtId="0" fontId="45" fillId="0" borderId="22" xfId="0" applyFont="1" applyBorder="1" applyAlignment="1">
      <alignment horizontal="right" vertical="top" wrapText="1"/>
    </xf>
    <xf numFmtId="0" fontId="46" fillId="0" borderId="22" xfId="0" applyFont="1" applyBorder="1" applyAlignment="1">
      <alignment horizontal="left" vertical="top" wrapText="1"/>
    </xf>
    <xf numFmtId="0" fontId="45" fillId="0" borderId="14" xfId="0" applyFont="1" applyBorder="1" applyAlignment="1">
      <alignment horizontal="right" vertical="top"/>
    </xf>
    <xf numFmtId="0" fontId="46" fillId="0" borderId="21" xfId="0" applyFont="1" applyBorder="1" applyAlignment="1">
      <alignment horizontal="left" vertical="top"/>
    </xf>
    <xf numFmtId="0" fontId="45" fillId="0" borderId="15" xfId="0" applyFont="1" applyBorder="1" applyAlignment="1">
      <alignment horizontal="right" vertical="top"/>
    </xf>
    <xf numFmtId="0" fontId="46" fillId="0" borderId="32" xfId="0" applyFont="1" applyBorder="1" applyAlignment="1">
      <alignment horizontal="left" vertical="top"/>
    </xf>
    <xf numFmtId="0" fontId="45" fillId="0" borderId="22" xfId="0" applyFont="1" applyBorder="1" applyAlignment="1">
      <alignment horizontal="right" vertical="top"/>
    </xf>
    <xf numFmtId="0" fontId="46" fillId="0" borderId="23" xfId="0" applyFont="1" applyBorder="1" applyAlignment="1">
      <alignment horizontal="left" vertical="top"/>
    </xf>
    <xf numFmtId="0" fontId="37" fillId="12" borderId="3" xfId="0" applyFont="1" applyFill="1" applyBorder="1" applyAlignment="1" applyProtection="1">
      <alignment horizontal="center" vertical="center"/>
    </xf>
    <xf numFmtId="0" fontId="47" fillId="0" borderId="43" xfId="2" applyFont="1" applyBorder="1" applyAlignment="1" applyProtection="1">
      <alignment horizontal="left" vertical="top" wrapText="1"/>
    </xf>
    <xf numFmtId="0" fontId="45" fillId="0" borderId="76" xfId="0" applyFont="1" applyBorder="1" applyAlignment="1">
      <alignment horizontal="right" vertical="top" wrapText="1"/>
    </xf>
    <xf numFmtId="0" fontId="46" fillId="0" borderId="6" xfId="0" applyFont="1" applyBorder="1" applyAlignment="1">
      <alignment horizontal="left" vertical="top" wrapText="1"/>
    </xf>
    <xf numFmtId="0" fontId="45" fillId="0" borderId="15" xfId="0" applyFont="1" applyBorder="1" applyAlignment="1">
      <alignment horizontal="right" vertical="top" wrapText="1"/>
    </xf>
    <xf numFmtId="0" fontId="46" fillId="0" borderId="14" xfId="0" applyFont="1" applyBorder="1" applyAlignment="1">
      <alignment horizontal="left" vertical="top" wrapText="1"/>
    </xf>
    <xf numFmtId="0" fontId="5" fillId="0" borderId="0" xfId="0" applyFont="1" applyBorder="1" applyAlignment="1">
      <alignment horizontal="left" vertical="top"/>
    </xf>
    <xf numFmtId="0" fontId="5" fillId="0" borderId="0" xfId="0" applyFont="1" applyBorder="1" applyAlignment="1">
      <alignment horizontal="left" vertical="top" wrapText="1"/>
    </xf>
    <xf numFmtId="0" fontId="5" fillId="4" borderId="0" xfId="0" applyFont="1" applyFill="1" applyBorder="1" applyAlignment="1">
      <alignment horizontal="center" vertical="top"/>
    </xf>
    <xf numFmtId="0" fontId="48" fillId="0" borderId="0" xfId="0" applyFont="1" applyBorder="1" applyAlignment="1">
      <alignment horizontal="left" vertical="top"/>
    </xf>
    <xf numFmtId="0" fontId="48" fillId="0" borderId="0" xfId="0" applyFont="1" applyBorder="1" applyAlignment="1">
      <alignment horizontal="left" vertical="top" wrapText="1"/>
    </xf>
    <xf numFmtId="0" fontId="48" fillId="4" borderId="0" xfId="0" applyFont="1" applyFill="1" applyBorder="1" applyAlignment="1">
      <alignment horizontal="center" vertical="top"/>
    </xf>
    <xf numFmtId="0" fontId="5" fillId="0" borderId="36" xfId="0" applyFont="1" applyFill="1" applyBorder="1" applyAlignment="1">
      <alignment horizontal="center" vertical="center"/>
    </xf>
    <xf numFmtId="0" fontId="6" fillId="0" borderId="2" xfId="0" applyFont="1" applyFill="1" applyBorder="1" applyAlignment="1">
      <alignment vertical="top" wrapText="1"/>
    </xf>
    <xf numFmtId="0" fontId="6" fillId="0" borderId="5" xfId="0" applyFont="1" applyFill="1" applyBorder="1" applyAlignment="1">
      <alignment vertical="top" wrapText="1"/>
    </xf>
    <xf numFmtId="0" fontId="5" fillId="0" borderId="55" xfId="0" applyFont="1" applyFill="1" applyBorder="1" applyAlignment="1">
      <alignment horizontal="center" vertical="center"/>
    </xf>
    <xf numFmtId="0" fontId="6" fillId="0" borderId="7" xfId="0" applyFont="1" applyFill="1" applyBorder="1" applyAlignment="1">
      <alignment vertical="top" wrapText="1"/>
    </xf>
    <xf numFmtId="0" fontId="5" fillId="0" borderId="44" xfId="0" applyFont="1" applyFill="1" applyBorder="1" applyAlignment="1">
      <alignment horizontal="center" vertical="center"/>
    </xf>
    <xf numFmtId="0" fontId="0" fillId="0" borderId="49" xfId="0" applyBorder="1" applyAlignment="1" applyProtection="1">
      <alignment horizontal="center" vertical="top"/>
    </xf>
    <xf numFmtId="0" fontId="0" fillId="0" borderId="78" xfId="0" applyBorder="1" applyAlignment="1" applyProtection="1">
      <alignment horizontal="center" vertical="top"/>
    </xf>
    <xf numFmtId="0" fontId="0" fillId="0" borderId="78" xfId="0" applyBorder="1" applyAlignment="1" applyProtection="1">
      <alignment horizontal="left" vertical="top" wrapText="1"/>
    </xf>
    <xf numFmtId="0" fontId="0" fillId="0" borderId="78" xfId="0" applyBorder="1" applyAlignment="1" applyProtection="1">
      <alignment horizontal="left"/>
      <protection locked="0"/>
    </xf>
    <xf numFmtId="0" fontId="0" fillId="0" borderId="51" xfId="0" applyBorder="1" applyAlignment="1" applyProtection="1">
      <alignment horizontal="center" vertical="top"/>
    </xf>
    <xf numFmtId="0" fontId="0" fillId="0" borderId="79" xfId="0" applyBorder="1" applyAlignment="1" applyProtection="1">
      <alignment horizontal="center" vertical="top"/>
    </xf>
    <xf numFmtId="0" fontId="0" fillId="0" borderId="79" xfId="0" applyBorder="1" applyAlignment="1" applyProtection="1">
      <alignment horizontal="left" vertical="top" wrapText="1"/>
    </xf>
    <xf numFmtId="0" fontId="0" fillId="0" borderId="79" xfId="0" applyBorder="1" applyAlignment="1" applyProtection="1">
      <alignment horizontal="left"/>
      <protection locked="0"/>
    </xf>
    <xf numFmtId="0" fontId="0" fillId="0" borderId="53" xfId="0" applyBorder="1" applyAlignment="1" applyProtection="1">
      <alignment horizontal="center" vertical="top"/>
    </xf>
    <xf numFmtId="0" fontId="0" fillId="0" borderId="80" xfId="0" applyBorder="1" applyAlignment="1" applyProtection="1">
      <alignment horizontal="center" vertical="top"/>
    </xf>
    <xf numFmtId="0" fontId="0" fillId="0" borderId="80" xfId="0" applyBorder="1" applyAlignment="1" applyProtection="1">
      <alignment horizontal="left" vertical="top" wrapText="1"/>
    </xf>
    <xf numFmtId="0" fontId="0" fillId="0" borderId="80" xfId="0" applyBorder="1" applyAlignment="1" applyProtection="1">
      <alignment horizontal="left"/>
      <protection locked="0"/>
    </xf>
    <xf numFmtId="0" fontId="3" fillId="15" borderId="81" xfId="0" applyFont="1" applyFill="1" applyBorder="1" applyAlignment="1" applyProtection="1">
      <alignment horizontal="center" vertical="center"/>
      <protection locked="0"/>
    </xf>
    <xf numFmtId="0" fontId="3" fillId="15" borderId="82" xfId="0" applyFont="1" applyFill="1" applyBorder="1" applyAlignment="1" applyProtection="1">
      <alignment horizontal="center" vertical="center"/>
      <protection locked="0"/>
    </xf>
    <xf numFmtId="0" fontId="3" fillId="15" borderId="82" xfId="0" applyFont="1" applyFill="1" applyBorder="1" applyAlignment="1" applyProtection="1">
      <alignment horizontal="center" vertical="center" wrapText="1"/>
      <protection locked="0"/>
    </xf>
    <xf numFmtId="0" fontId="0" fillId="0" borderId="82" xfId="0" applyBorder="1" applyProtection="1">
      <protection locked="0"/>
    </xf>
    <xf numFmtId="0" fontId="0" fillId="4" borderId="0" xfId="0" applyFill="1" applyBorder="1" applyAlignment="1">
      <alignment horizontal="left" vertical="top"/>
    </xf>
    <xf numFmtId="0" fontId="7" fillId="0" borderId="2" xfId="0" applyFont="1" applyFill="1" applyBorder="1" applyAlignment="1">
      <alignment vertical="top" wrapText="1"/>
    </xf>
    <xf numFmtId="0" fontId="7" fillId="0" borderId="5" xfId="0" applyFont="1" applyFill="1" applyBorder="1" applyAlignment="1">
      <alignment vertical="top" wrapText="1"/>
    </xf>
    <xf numFmtId="0" fontId="7" fillId="0" borderId="7" xfId="0" applyFont="1" applyFill="1" applyBorder="1" applyAlignment="1">
      <alignment vertical="top" wrapText="1"/>
    </xf>
    <xf numFmtId="164" fontId="5" fillId="4" borderId="1" xfId="0" applyNumberFormat="1" applyFon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0" fontId="0" fillId="0" borderId="0" xfId="0" applyFill="1" applyAlignment="1">
      <alignment horizontal="center" wrapText="1"/>
    </xf>
    <xf numFmtId="0" fontId="0" fillId="0" borderId="0" xfId="0" applyFill="1" applyAlignment="1">
      <alignment wrapText="1"/>
    </xf>
    <xf numFmtId="0" fontId="0" fillId="0" borderId="0" xfId="0" applyFill="1" applyAlignment="1">
      <alignment horizontal="center" vertical="top" wrapText="1"/>
    </xf>
    <xf numFmtId="0" fontId="8" fillId="0" borderId="0" xfId="0" applyFont="1" applyFill="1" applyAlignment="1">
      <alignment wrapText="1"/>
    </xf>
    <xf numFmtId="0" fontId="27" fillId="0" borderId="0" xfId="0" applyFont="1" applyFill="1" applyAlignment="1">
      <alignment wrapText="1"/>
    </xf>
    <xf numFmtId="0" fontId="21" fillId="0" borderId="0" xfId="0" applyFont="1" applyFill="1" applyAlignment="1">
      <alignment horizontal="left" wrapText="1"/>
    </xf>
    <xf numFmtId="0" fontId="4" fillId="0" borderId="0" xfId="0" applyFont="1" applyFill="1" applyAlignment="1">
      <alignment horizontal="center" vertical="center" wrapText="1"/>
    </xf>
    <xf numFmtId="0" fontId="0" fillId="0" borderId="11" xfId="0" applyBorder="1" applyAlignment="1" applyProtection="1">
      <alignment horizontal="center" vertical="center"/>
      <protection locked="0"/>
    </xf>
    <xf numFmtId="0" fontId="3" fillId="0" borderId="0" xfId="0" applyFont="1" applyAlignment="1">
      <alignment horizontal="center" vertical="center" wrapText="1"/>
    </xf>
    <xf numFmtId="0" fontId="0" fillId="4" borderId="10"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0" xfId="0" applyAlignment="1">
      <alignment vertical="center"/>
    </xf>
    <xf numFmtId="0" fontId="0" fillId="0" borderId="6" xfId="0" applyBorder="1" applyAlignment="1">
      <alignment vertical="center"/>
    </xf>
    <xf numFmtId="0" fontId="0" fillId="0" borderId="0" xfId="0" applyAlignment="1">
      <alignment horizontal="left" vertical="center"/>
    </xf>
    <xf numFmtId="0" fontId="0" fillId="0" borderId="6" xfId="0" applyBorder="1" applyAlignment="1">
      <alignment horizontal="left" vertical="center"/>
    </xf>
    <xf numFmtId="0" fontId="0" fillId="0" borderId="8" xfId="0" applyBorder="1" applyAlignment="1" applyProtection="1">
      <alignment horizontal="center" vertical="center"/>
      <protection locked="0"/>
    </xf>
    <xf numFmtId="0" fontId="25" fillId="10" borderId="10" xfId="0" applyFont="1" applyFill="1" applyBorder="1" applyAlignment="1" applyProtection="1">
      <alignment horizontal="center" vertical="center" wrapText="1"/>
      <protection locked="0"/>
    </xf>
    <xf numFmtId="0" fontId="25" fillId="10" borderId="11" xfId="0" applyFont="1" applyFill="1" applyBorder="1" applyAlignment="1" applyProtection="1">
      <alignment horizontal="center" vertical="center" wrapText="1"/>
      <protection locked="0"/>
    </xf>
    <xf numFmtId="0" fontId="25" fillId="10" borderId="12" xfId="0" applyFont="1" applyFill="1" applyBorder="1" applyAlignment="1" applyProtection="1">
      <alignment horizontal="center" vertical="center" wrapText="1"/>
      <protection locked="0"/>
    </xf>
    <xf numFmtId="0" fontId="0" fillId="0" borderId="0" xfId="0" applyAlignment="1">
      <alignment horizontal="left" vertical="top" wrapText="1"/>
    </xf>
    <xf numFmtId="0" fontId="7" fillId="0" borderId="2"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40" xfId="0" applyFont="1" applyFill="1" applyBorder="1" applyAlignment="1">
      <alignment horizontal="left" vertical="top" wrapText="1"/>
    </xf>
    <xf numFmtId="0" fontId="7" fillId="0" borderId="44" xfId="0" applyFont="1" applyFill="1" applyBorder="1" applyAlignment="1">
      <alignment horizontal="left" vertical="top" wrapText="1"/>
    </xf>
    <xf numFmtId="0" fontId="25" fillId="10" borderId="1" xfId="0" applyFont="1" applyFill="1" applyBorder="1" applyAlignment="1" applyProtection="1">
      <alignment horizontal="center" vertical="center" wrapText="1"/>
      <protection locked="0"/>
    </xf>
    <xf numFmtId="0" fontId="6" fillId="0" borderId="36" xfId="0" applyFont="1" applyBorder="1" applyAlignment="1">
      <alignment horizontal="left" vertical="top" wrapText="1"/>
    </xf>
    <xf numFmtId="0" fontId="6" fillId="0" borderId="40" xfId="0" applyFont="1" applyBorder="1" applyAlignment="1">
      <alignment horizontal="left" vertical="top" wrapText="1"/>
    </xf>
    <xf numFmtId="0" fontId="25" fillId="0" borderId="1" xfId="0" applyFont="1" applyBorder="1" applyAlignment="1">
      <alignment horizontal="center" vertical="center" wrapText="1"/>
    </xf>
    <xf numFmtId="0" fontId="25" fillId="0" borderId="0" xfId="0" applyFont="1" applyAlignment="1">
      <alignment horizontal="center" vertical="top"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66" xfId="0" applyFont="1" applyBorder="1" applyAlignment="1">
      <alignment horizontal="left" vertical="center" wrapText="1"/>
    </xf>
    <xf numFmtId="0" fontId="0" fillId="0" borderId="2" xfId="0" applyBorder="1" applyAlignment="1">
      <alignment vertical="center" wrapText="1"/>
    </xf>
    <xf numFmtId="0" fontId="0" fillId="0" borderId="7" xfId="0" applyFont="1" applyBorder="1" applyAlignment="1">
      <alignment vertical="center" wrapText="1"/>
    </xf>
    <xf numFmtId="0" fontId="35" fillId="12" borderId="18" xfId="0" applyFont="1" applyFill="1" applyBorder="1" applyAlignment="1">
      <alignment horizontal="center" vertical="center"/>
    </xf>
    <xf numFmtId="0" fontId="35" fillId="12" borderId="19" xfId="0" applyFont="1" applyFill="1" applyBorder="1" applyAlignment="1">
      <alignment horizontal="center" vertical="center"/>
    </xf>
    <xf numFmtId="0" fontId="35" fillId="12" borderId="20" xfId="0" applyFont="1" applyFill="1" applyBorder="1" applyAlignment="1">
      <alignment horizontal="center" vertical="center"/>
    </xf>
    <xf numFmtId="0" fontId="14" fillId="13" borderId="18" xfId="0" applyFont="1" applyFill="1" applyBorder="1" applyAlignment="1">
      <alignment horizontal="center" vertical="center"/>
    </xf>
    <xf numFmtId="0" fontId="17" fillId="13" borderId="19" xfId="0" applyFont="1" applyFill="1" applyBorder="1" applyAlignment="1">
      <alignment horizontal="center"/>
    </xf>
    <xf numFmtId="0" fontId="17" fillId="13" borderId="20" xfId="0" applyFont="1" applyFill="1" applyBorder="1" applyAlignment="1">
      <alignment horizontal="center"/>
    </xf>
    <xf numFmtId="0" fontId="36" fillId="11" borderId="18" xfId="0" applyFont="1" applyFill="1" applyBorder="1" applyAlignment="1">
      <alignment horizontal="center" vertical="center"/>
    </xf>
    <xf numFmtId="0" fontId="36" fillId="11" borderId="19" xfId="0" applyFont="1" applyFill="1" applyBorder="1" applyAlignment="1">
      <alignment horizontal="center" vertical="center"/>
    </xf>
    <xf numFmtId="0" fontId="36" fillId="11" borderId="20" xfId="0" applyFont="1" applyFill="1" applyBorder="1" applyAlignment="1">
      <alignment horizontal="center" vertical="center"/>
    </xf>
    <xf numFmtId="0" fontId="14" fillId="0" borderId="1" xfId="0" applyFont="1" applyBorder="1" applyAlignment="1">
      <alignment horizontal="center" vertical="center"/>
    </xf>
    <xf numFmtId="0" fontId="13" fillId="0" borderId="27" xfId="0" applyFont="1" applyBorder="1" applyAlignment="1">
      <alignment horizontal="left" vertical="center" wrapText="1"/>
    </xf>
    <xf numFmtId="164" fontId="14" fillId="13" borderId="18" xfId="0" applyNumberFormat="1" applyFont="1" applyFill="1" applyBorder="1" applyAlignment="1">
      <alignment horizontal="center" vertical="center"/>
    </xf>
    <xf numFmtId="164" fontId="14" fillId="13" borderId="19" xfId="0" applyNumberFormat="1" applyFont="1" applyFill="1" applyBorder="1" applyAlignment="1">
      <alignment horizontal="center" vertical="center"/>
    </xf>
    <xf numFmtId="164" fontId="14" fillId="13" borderId="20" xfId="0" applyNumberFormat="1" applyFont="1" applyFill="1" applyBorder="1" applyAlignment="1">
      <alignment horizontal="center" vertical="center"/>
    </xf>
    <xf numFmtId="0" fontId="0" fillId="0" borderId="5" xfId="0" applyBorder="1" applyAlignment="1">
      <alignment vertical="center" wrapText="1"/>
    </xf>
    <xf numFmtId="0" fontId="0" fillId="0" borderId="5" xfId="0" applyFont="1" applyBorder="1" applyAlignment="1">
      <alignment vertical="center" wrapText="1"/>
    </xf>
    <xf numFmtId="0" fontId="20" fillId="14" borderId="30" xfId="0" applyFont="1" applyFill="1" applyBorder="1" applyAlignment="1">
      <alignment horizontal="center" vertical="center" wrapText="1"/>
    </xf>
    <xf numFmtId="0" fontId="20" fillId="14" borderId="71" xfId="0" applyFont="1" applyFill="1" applyBorder="1" applyAlignment="1">
      <alignment horizontal="center" vertical="center" wrapText="1"/>
    </xf>
    <xf numFmtId="0" fontId="20" fillId="14" borderId="69" xfId="0" applyFont="1" applyFill="1" applyBorder="1" applyAlignment="1">
      <alignment horizontal="center" vertical="center" wrapText="1"/>
    </xf>
    <xf numFmtId="0" fontId="20" fillId="14" borderId="70" xfId="0" applyFont="1" applyFill="1" applyBorder="1" applyAlignment="1">
      <alignment horizontal="center" vertical="center" wrapText="1"/>
    </xf>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29" xfId="0" applyBorder="1" applyAlignment="1">
      <alignment vertical="center" wrapText="1"/>
    </xf>
    <xf numFmtId="0" fontId="14" fillId="0" borderId="77" xfId="0" applyFont="1" applyBorder="1" applyAlignment="1">
      <alignment horizontal="center" vertical="center"/>
    </xf>
    <xf numFmtId="0" fontId="13" fillId="14" borderId="67" xfId="0" applyFont="1" applyFill="1" applyBorder="1" applyAlignment="1">
      <alignment horizontal="center" vertical="center"/>
    </xf>
    <xf numFmtId="0" fontId="13" fillId="14" borderId="17" xfId="0" applyFont="1" applyFill="1" applyBorder="1" applyAlignment="1">
      <alignment horizontal="center" vertical="center"/>
    </xf>
    <xf numFmtId="0" fontId="13" fillId="14" borderId="24" xfId="0" applyFont="1" applyFill="1" applyBorder="1" applyAlignment="1">
      <alignment horizontal="center" vertical="center" wrapText="1"/>
    </xf>
    <xf numFmtId="0" fontId="13" fillId="14" borderId="22" xfId="0" applyFont="1" applyFill="1" applyBorder="1" applyAlignment="1">
      <alignment horizontal="center" vertical="center" wrapText="1"/>
    </xf>
    <xf numFmtId="0" fontId="13" fillId="14" borderId="69" xfId="0" applyFont="1" applyFill="1" applyBorder="1" applyAlignment="1">
      <alignment horizontal="center" vertical="center" wrapText="1"/>
    </xf>
    <xf numFmtId="0" fontId="13" fillId="14" borderId="70" xfId="0" applyFont="1" applyFill="1" applyBorder="1" applyAlignment="1">
      <alignment horizontal="center" vertical="center" wrapText="1"/>
    </xf>
    <xf numFmtId="0" fontId="20" fillId="14" borderId="67" xfId="0" applyFont="1" applyFill="1" applyBorder="1" applyAlignment="1">
      <alignment horizontal="center" vertical="center"/>
    </xf>
    <xf numFmtId="0" fontId="20" fillId="14" borderId="35" xfId="0" applyFont="1" applyFill="1" applyBorder="1" applyAlignment="1">
      <alignment horizontal="center" vertical="center"/>
    </xf>
    <xf numFmtId="0" fontId="20" fillId="14" borderId="17" xfId="0" applyFont="1" applyFill="1" applyBorder="1" applyAlignment="1">
      <alignment horizontal="center" vertical="center"/>
    </xf>
    <xf numFmtId="0" fontId="20" fillId="14" borderId="68" xfId="0" applyFont="1" applyFill="1" applyBorder="1" applyAlignment="1">
      <alignment horizontal="center" vertical="center"/>
    </xf>
    <xf numFmtId="0" fontId="20" fillId="14" borderId="24" xfId="0" applyFont="1" applyFill="1" applyBorder="1" applyAlignment="1">
      <alignment horizontal="center" vertical="center" wrapText="1"/>
    </xf>
    <xf numFmtId="0" fontId="20" fillId="14" borderId="22" xfId="0" applyFont="1" applyFill="1" applyBorder="1" applyAlignment="1">
      <alignment horizontal="center" vertical="center" wrapText="1"/>
    </xf>
    <xf numFmtId="0" fontId="20" fillId="14" borderId="29" xfId="0" applyFont="1" applyFill="1" applyBorder="1" applyAlignment="1">
      <alignment horizontal="center" vertical="center" wrapText="1"/>
    </xf>
    <xf numFmtId="0" fontId="20" fillId="14" borderId="75" xfId="0" applyFont="1" applyFill="1" applyBorder="1" applyAlignment="1">
      <alignment horizontal="center" vertical="center" wrapText="1"/>
    </xf>
    <xf numFmtId="0" fontId="15" fillId="0" borderId="33" xfId="0" applyFont="1" applyBorder="1" applyAlignment="1">
      <alignment horizontal="center" vertical="center"/>
    </xf>
    <xf numFmtId="0" fontId="15" fillId="0" borderId="66" xfId="0" applyFont="1" applyBorder="1" applyAlignment="1">
      <alignment horizontal="center" vertical="center"/>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13" fillId="0" borderId="31" xfId="0" applyFont="1" applyBorder="1" applyAlignment="1">
      <alignment horizontal="center" vertical="center" wrapText="1"/>
    </xf>
    <xf numFmtId="0" fontId="13" fillId="0" borderId="23" xfId="0" applyFont="1" applyBorder="1" applyAlignment="1">
      <alignment horizontal="center" vertical="center" wrapText="1"/>
    </xf>
    <xf numFmtId="0" fontId="14" fillId="0" borderId="26" xfId="0" applyFont="1" applyBorder="1" applyAlignment="1">
      <alignment horizontal="center" vertical="center"/>
    </xf>
    <xf numFmtId="0" fontId="3" fillId="15" borderId="2"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13" xfId="0" applyFont="1" applyFill="1" applyBorder="1" applyAlignment="1">
      <alignment horizontal="center" vertical="center" wrapText="1"/>
    </xf>
    <xf numFmtId="0" fontId="3" fillId="15" borderId="15" xfId="0" applyFont="1" applyFill="1" applyBorder="1" applyAlignment="1">
      <alignment horizontal="center" vertical="center" wrapText="1"/>
    </xf>
    <xf numFmtId="1" fontId="23" fillId="11" borderId="4" xfId="0" applyNumberFormat="1" applyFont="1" applyFill="1" applyBorder="1" applyAlignment="1">
      <alignment horizontal="center" vertical="center"/>
    </xf>
    <xf numFmtId="1" fontId="23" fillId="11" borderId="9" xfId="0" applyNumberFormat="1" applyFont="1" applyFill="1" applyBorder="1" applyAlignment="1">
      <alignment horizontal="center" vertical="center"/>
    </xf>
    <xf numFmtId="0" fontId="37" fillId="12" borderId="2" xfId="0" applyFont="1" applyFill="1" applyBorder="1" applyAlignment="1">
      <alignment horizontal="center" vertical="center"/>
    </xf>
    <xf numFmtId="0" fontId="37" fillId="12" borderId="3" xfId="0" applyFont="1" applyFill="1" applyBorder="1" applyAlignment="1">
      <alignment horizontal="center" vertical="center"/>
    </xf>
    <xf numFmtId="0" fontId="37" fillId="12" borderId="4" xfId="0" applyFont="1" applyFill="1" applyBorder="1" applyAlignment="1">
      <alignment horizontal="center" vertical="center"/>
    </xf>
    <xf numFmtId="0" fontId="39" fillId="12" borderId="7" xfId="0" applyFont="1" applyFill="1" applyBorder="1" applyAlignment="1">
      <alignment horizontal="center" vertical="center"/>
    </xf>
    <xf numFmtId="0" fontId="39" fillId="12" borderId="8" xfId="0" applyFont="1" applyFill="1" applyBorder="1" applyAlignment="1">
      <alignment horizontal="center" vertical="center"/>
    </xf>
    <xf numFmtId="0" fontId="39" fillId="12" borderId="9" xfId="0" applyFont="1" applyFill="1" applyBorder="1" applyAlignment="1">
      <alignment horizontal="center" vertical="center"/>
    </xf>
    <xf numFmtId="0" fontId="23" fillId="11" borderId="2"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3" fillId="11" borderId="7" xfId="0" applyFont="1" applyFill="1" applyBorder="1" applyAlignment="1">
      <alignment horizontal="center" vertical="center" wrapText="1"/>
    </xf>
    <xf numFmtId="0" fontId="23" fillId="11" borderId="8" xfId="0" applyFont="1" applyFill="1" applyBorder="1" applyAlignment="1">
      <alignment horizontal="center" vertical="center" wrapText="1"/>
    </xf>
    <xf numFmtId="0" fontId="23" fillId="11" borderId="2" xfId="0" applyFont="1" applyFill="1" applyBorder="1" applyAlignment="1" applyProtection="1">
      <alignment horizontal="center" vertical="center" wrapText="1"/>
    </xf>
    <xf numFmtId="0" fontId="23" fillId="11" borderId="3" xfId="0" applyFont="1" applyFill="1" applyBorder="1" applyAlignment="1" applyProtection="1">
      <alignment horizontal="center" vertical="center" wrapText="1"/>
    </xf>
    <xf numFmtId="0" fontId="23" fillId="11" borderId="5" xfId="0" applyFont="1" applyFill="1" applyBorder="1" applyAlignment="1" applyProtection="1">
      <alignment horizontal="center" vertical="center" wrapText="1"/>
    </xf>
    <xf numFmtId="0" fontId="23" fillId="11" borderId="0" xfId="0" applyFont="1" applyFill="1" applyBorder="1" applyAlignment="1" applyProtection="1">
      <alignment horizontal="center" vertical="center" wrapText="1"/>
    </xf>
    <xf numFmtId="1" fontId="23" fillId="11" borderId="4" xfId="0" applyNumberFormat="1" applyFont="1" applyFill="1" applyBorder="1" applyAlignment="1" applyProtection="1">
      <alignment horizontal="center" vertical="center"/>
    </xf>
    <xf numFmtId="1" fontId="23" fillId="11" borderId="6" xfId="0" applyNumberFormat="1" applyFont="1" applyFill="1" applyBorder="1" applyAlignment="1" applyProtection="1">
      <alignment horizontal="center" vertical="center"/>
    </xf>
    <xf numFmtId="0" fontId="37" fillId="12" borderId="3" xfId="0" applyFont="1" applyFill="1" applyBorder="1" applyAlignment="1" applyProtection="1">
      <alignment horizontal="center" vertical="center"/>
    </xf>
    <xf numFmtId="0" fontId="37" fillId="12" borderId="4" xfId="0" applyFont="1" applyFill="1" applyBorder="1" applyAlignment="1" applyProtection="1">
      <alignment horizontal="center" vertical="center" wrapText="1"/>
    </xf>
    <xf numFmtId="0" fontId="39" fillId="12" borderId="8" xfId="0" applyFont="1" applyFill="1" applyBorder="1" applyAlignment="1" applyProtection="1">
      <alignment horizontal="center" vertical="center"/>
    </xf>
    <xf numFmtId="0" fontId="39" fillId="12" borderId="9" xfId="0" applyFont="1" applyFill="1" applyBorder="1" applyAlignment="1" applyProtection="1">
      <alignment horizontal="center" vertical="center" wrapText="1"/>
    </xf>
    <xf numFmtId="0" fontId="0" fillId="0" borderId="79" xfId="0" applyBorder="1" applyAlignment="1" applyProtection="1">
      <alignment horizontal="left"/>
    </xf>
    <xf numFmtId="0" fontId="0" fillId="0" borderId="50" xfId="0" applyBorder="1" applyAlignment="1" applyProtection="1">
      <alignment horizontal="left"/>
    </xf>
    <xf numFmtId="0" fontId="3" fillId="15" borderId="82" xfId="0" applyFont="1" applyFill="1" applyBorder="1" applyAlignment="1" applyProtection="1">
      <alignment horizontal="center" vertical="center"/>
      <protection locked="0"/>
    </xf>
    <xf numFmtId="0" fontId="3" fillId="15" borderId="83" xfId="0" applyFont="1" applyFill="1" applyBorder="1" applyAlignment="1" applyProtection="1">
      <alignment horizontal="center" vertical="center"/>
      <protection locked="0"/>
    </xf>
    <xf numFmtId="0" fontId="0" fillId="0" borderId="78" xfId="0" applyBorder="1" applyAlignment="1" applyProtection="1">
      <alignment horizontal="left"/>
    </xf>
    <xf numFmtId="0" fontId="0" fillId="0" borderId="48" xfId="0" applyBorder="1" applyAlignment="1" applyProtection="1">
      <alignment horizontal="left"/>
    </xf>
    <xf numFmtId="0" fontId="0" fillId="0" borderId="80" xfId="0" applyBorder="1" applyAlignment="1" applyProtection="1">
      <alignment horizontal="left"/>
    </xf>
    <xf numFmtId="0" fontId="0" fillId="0" borderId="52" xfId="0" applyBorder="1" applyAlignment="1" applyProtection="1">
      <alignment horizontal="left"/>
    </xf>
  </cellXfs>
  <cellStyles count="3">
    <cellStyle name="Comma" xfId="1" builtinId="3"/>
    <cellStyle name="Hyperlink" xfId="2" builtinId="8"/>
    <cellStyle name="Normal" xfId="0" builtinId="0"/>
  </cellStyles>
  <dxfs count="90">
    <dxf>
      <fill>
        <patternFill>
          <bgColor theme="9" tint="0.59996337778862885"/>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5" tint="0.79998168889431442"/>
        </patternFill>
      </fill>
    </dxf>
    <dxf>
      <fill>
        <patternFill>
          <bgColor theme="9" tint="0.59996337778862885"/>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580000"/>
      <color rgb="FFF09456"/>
      <color rgb="FF008000"/>
      <color rgb="FF9BC2E5"/>
      <color rgb="FF00FFCC"/>
      <color rgb="FF00FFFF"/>
      <color rgb="FF53FFDE"/>
      <color rgb="FF336699"/>
      <color rgb="FF3D6DC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6/relationships/vbaProject" Target="vbaProject.bin"/></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https://rabiesalliance.org/media/news/the-global-framework-for-dog-mediated-rabies-elimination" TargetMode="External"/><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6</xdr:col>
      <xdr:colOff>106269</xdr:colOff>
      <xdr:row>32</xdr:row>
      <xdr:rowOff>237725</xdr:rowOff>
    </xdr:from>
    <xdr:to>
      <xdr:col>20</xdr:col>
      <xdr:colOff>149675</xdr:colOff>
      <xdr:row>55</xdr:row>
      <xdr:rowOff>30611</xdr:rowOff>
    </xdr:to>
    <xdr:grpSp>
      <xdr:nvGrpSpPr>
        <xdr:cNvPr id="15" name="Group 14"/>
        <xdr:cNvGrpSpPr/>
      </xdr:nvGrpSpPr>
      <xdr:grpSpPr>
        <a:xfrm>
          <a:off x="3943483" y="8932689"/>
          <a:ext cx="8575085" cy="5467065"/>
          <a:chOff x="4695826" y="5179543"/>
          <a:chExt cx="8537523" cy="5477444"/>
        </a:xfrm>
      </xdr:grpSpPr>
      <xdr:grpSp>
        <xdr:nvGrpSpPr>
          <xdr:cNvPr id="5" name="Group 4"/>
          <xdr:cNvGrpSpPr/>
        </xdr:nvGrpSpPr>
        <xdr:grpSpPr>
          <a:xfrm>
            <a:off x="4695826" y="5179543"/>
            <a:ext cx="8537523" cy="5477444"/>
            <a:chOff x="6264649" y="5190749"/>
            <a:chExt cx="8537523" cy="5477444"/>
          </a:xfrm>
        </xdr:grpSpPr>
        <xdr:sp macro="" textlink="">
          <xdr:nvSpPr>
            <xdr:cNvPr id="7" name="TextBox 6"/>
            <xdr:cNvSpPr txBox="1"/>
          </xdr:nvSpPr>
          <xdr:spPr>
            <a:xfrm>
              <a:off x="6267225" y="5190749"/>
              <a:ext cx="8534947" cy="365760"/>
            </a:xfrm>
            <a:prstGeom prst="rect">
              <a:avLst/>
            </a:prstGeom>
            <a:solidFill>
              <a:srgbClr val="F09456"/>
            </a:solid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PH" sz="1400"/>
                <a:t>Please</a:t>
              </a:r>
              <a:r>
                <a:rPr lang="en-PH" sz="1400" baseline="0"/>
                <a:t> read the following before you start using the SARE tool:</a:t>
              </a:r>
              <a:endParaRPr lang="en-PH" sz="1400" b="0" baseline="0"/>
            </a:p>
          </xdr:txBody>
        </xdr:sp>
        <xdr:grpSp>
          <xdr:nvGrpSpPr>
            <xdr:cNvPr id="10" name="Group 9"/>
            <xdr:cNvGrpSpPr/>
          </xdr:nvGrpSpPr>
          <xdr:grpSpPr>
            <a:xfrm>
              <a:off x="6264649" y="5591733"/>
              <a:ext cx="8527117" cy="5076460"/>
              <a:chOff x="2073649" y="5468666"/>
              <a:chExt cx="8527116" cy="5165914"/>
            </a:xfrm>
          </xdr:grpSpPr>
          <xdr:sp macro="" textlink="">
            <xdr:nvSpPr>
              <xdr:cNvPr id="6" name="TextBox 5"/>
              <xdr:cNvSpPr txBox="1"/>
            </xdr:nvSpPr>
            <xdr:spPr>
              <a:xfrm>
                <a:off x="2073649" y="5468666"/>
                <a:ext cx="8527116" cy="5165914"/>
              </a:xfrm>
              <a:prstGeom prst="rect">
                <a:avLst/>
              </a:prstGeom>
              <a:solidFill>
                <a:schemeClr val="accent5">
                  <a:lumMod val="60000"/>
                  <a:lumOff val="40000"/>
                </a:schemeClr>
              </a:solid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PH" sz="1000"/>
              </a:p>
            </xdr:txBody>
          </xdr:sp>
          <xdr:sp macro="" textlink="">
            <xdr:nvSpPr>
              <xdr:cNvPr id="3" name="TextBox 2"/>
              <xdr:cNvSpPr txBox="1"/>
            </xdr:nvSpPr>
            <xdr:spPr>
              <a:xfrm>
                <a:off x="2274795" y="5625354"/>
                <a:ext cx="3944470" cy="5009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         A diagram outlining the SARE stages is on the top right of this page.</a:t>
                </a:r>
              </a:p>
              <a:p>
                <a:endParaRPr lang="en-PH" sz="1100"/>
              </a:p>
              <a:p>
                <a:r>
                  <a:rPr lang="en-PH" sz="1100"/>
                  <a:t>·         The worksheet, Summary (S0-S5), shows the activities that need to be completed in each category for each stage. This worksheet can be used as a reference point to show progression for each category as you move from one stage to the next. </a:t>
                </a:r>
              </a:p>
              <a:p>
                <a:endParaRPr lang="en-PH" sz="1100"/>
              </a:p>
              <a:p>
                <a:r>
                  <a:rPr lang="en-PH" sz="1100"/>
                  <a:t>·         There are 7 categories of activities – each category has its own worksheet. These worksheets will not be visible until you have read the instructions and confirmed at the end of this sheet.  </a:t>
                </a:r>
              </a:p>
              <a:p>
                <a:endParaRPr lang="en-PH" sz="1100"/>
              </a:p>
              <a:p>
                <a:r>
                  <a:rPr lang="en-PH" sz="1100"/>
                  <a:t>·         There are a number of questions or statements for each category, which relate to different activities that need to be completed in order to move to the next stage. </a:t>
                </a:r>
              </a:p>
              <a:p>
                <a:endParaRPr lang="en-PH" sz="1100"/>
              </a:p>
              <a:p>
                <a:r>
                  <a:rPr lang="en-PH" sz="1100"/>
                  <a:t>·         The first column tells you which stage each activity belongs to. Please ensure that you check this column before answering the question, as this will help to put the activity into its proper context. </a:t>
                </a:r>
              </a:p>
              <a:p>
                <a:endParaRPr lang="en-PH" sz="1100"/>
              </a:p>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Each question/statement needs a response in the ‘Status’ column – you need to enter "0" under Status if No or None, or "1" if Yes. You must change 0 to 1 if you have a positive answer. </a:t>
                </a:r>
                <a:r>
                  <a:rPr lang="en-GB" sz="1100">
                    <a:solidFill>
                      <a:schemeClr val="dk1"/>
                    </a:solidFill>
                    <a:effectLst/>
                    <a:latin typeface="+mn-lt"/>
                    <a:ea typeface="+mn-ea"/>
                    <a:cs typeface="+mn-cs"/>
                  </a:rPr>
                  <a:t>If you don’t know the answer, enter “0” and put a comment in the associated ‘Remarks’ column. Once you know the answer, please update the spreadsheet.</a:t>
                </a:r>
                <a:endParaRPr lang="en-PH">
                  <a:effectLst/>
                </a:endParaRPr>
              </a:p>
              <a:p>
                <a:endParaRPr lang="en-PH" sz="1100"/>
              </a:p>
            </xdr:txBody>
          </xdr:sp>
          <xdr:sp macro="" textlink="">
            <xdr:nvSpPr>
              <xdr:cNvPr id="8" name="TextBox 7"/>
              <xdr:cNvSpPr txBox="1"/>
            </xdr:nvSpPr>
            <xdr:spPr>
              <a:xfrm>
                <a:off x="6477001" y="5636560"/>
                <a:ext cx="3944470" cy="424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Where thought necessary, other important information has been provided next to each activity. </a:t>
                </a:r>
                <a:endParaRPr lang="en-PH">
                  <a:effectLst/>
                </a:endParaRPr>
              </a:p>
              <a:p>
                <a:endParaRPr lang="en-PH" sz="1100"/>
              </a:p>
              <a:p>
                <a:r>
                  <a:rPr lang="en-PH" sz="1100"/>
                  <a:t>·         Please note: Where there is no question related to the scale of an activity (particularly in the case of activities related to Stage 0 and Stage 1), the presence of that item is sufficient to obtain a 'yes' score, whether at country or local level. For example, “is there (human) rabies vaccine available in the country” - this may be just in one location, or everywhere in the country - both will give a 'yes' answer.</a:t>
                </a:r>
              </a:p>
              <a:p>
                <a:endParaRPr lang="en-PH" sz="1100"/>
              </a:p>
              <a:p>
                <a:r>
                  <a:rPr lang="en-PH" sz="1100"/>
                  <a:t>·         Your scores will automatically be calculated on the ‘Summary (Score)’ worksheet, which will also tell you the remaining activities you need to complete for each stage, and display your current stage.</a:t>
                </a:r>
              </a:p>
              <a:p>
                <a:endParaRPr lang="en-PH" sz="1100"/>
              </a:p>
              <a:p>
                <a:r>
                  <a:rPr lang="en-PH" sz="1100"/>
                  <a:t>·         You will be able to see your resulting</a:t>
                </a:r>
                <a:r>
                  <a:rPr lang="en-PH" sz="1100" baseline="0"/>
                  <a:t> SARE s</a:t>
                </a:r>
                <a:r>
                  <a:rPr lang="en-PH" sz="1100"/>
                  <a:t>tage on the ‘Summary (Score)’ worksheet. </a:t>
                </a:r>
              </a:p>
              <a:p>
                <a:endParaRPr lang="en-PH" sz="1100"/>
              </a:p>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You will be able to see details of all activities pending and completed for each stage on the ‘Summary (S0-S5)’ worksheet. </a:t>
                </a:r>
                <a:endParaRPr lang="en-PH">
                  <a:effectLst/>
                </a:endParaRPr>
              </a:p>
              <a:p>
                <a:endParaRPr lang="en-PH" sz="1100"/>
              </a:p>
            </xdr:txBody>
          </xdr:sp>
        </xdr:grpSp>
      </xdr:grpSp>
    </xdr:grpSp>
    <xdr:clientData/>
  </xdr:twoCellAnchor>
  <xdr:twoCellAnchor editAs="oneCell">
    <xdr:from>
      <xdr:col>10</xdr:col>
      <xdr:colOff>149678</xdr:colOff>
      <xdr:row>10</xdr:row>
      <xdr:rowOff>46426</xdr:rowOff>
    </xdr:from>
    <xdr:to>
      <xdr:col>18</xdr:col>
      <xdr:colOff>353784</xdr:colOff>
      <xdr:row>31</xdr:row>
      <xdr:rowOff>76998</xdr:rowOff>
    </xdr:to>
    <xdr:pic>
      <xdr:nvPicPr>
        <xdr:cNvPr id="23"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99" y="2400462"/>
          <a:ext cx="4884964" cy="5881643"/>
        </a:xfrm>
        <a:prstGeom prst="rect">
          <a:avLst/>
        </a:prstGeom>
        <a:noFill/>
        <a:ln w="57150">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119183</xdr:colOff>
      <xdr:row>0</xdr:row>
      <xdr:rowOff>171527</xdr:rowOff>
    </xdr:from>
    <xdr:to>
      <xdr:col>22</xdr:col>
      <xdr:colOff>225720</xdr:colOff>
      <xdr:row>2</xdr:row>
      <xdr:rowOff>568299</xdr:rowOff>
    </xdr:to>
    <xdr:grpSp>
      <xdr:nvGrpSpPr>
        <xdr:cNvPr id="16" name="Group 15"/>
        <xdr:cNvGrpSpPr/>
      </xdr:nvGrpSpPr>
      <xdr:grpSpPr>
        <a:xfrm>
          <a:off x="1615969" y="171527"/>
          <a:ext cx="12148858" cy="832201"/>
          <a:chOff x="894790" y="266777"/>
          <a:chExt cx="12148858" cy="832201"/>
        </a:xfrm>
      </xdr:grpSpPr>
      <xdr:sp macro="" textlink="">
        <xdr:nvSpPr>
          <xdr:cNvPr id="4" name="TextBox 3"/>
          <xdr:cNvSpPr txBox="1"/>
        </xdr:nvSpPr>
        <xdr:spPr>
          <a:xfrm>
            <a:off x="894790" y="266777"/>
            <a:ext cx="12148858" cy="527239"/>
          </a:xfrm>
          <a:prstGeom prst="rect">
            <a:avLst/>
          </a:prstGeom>
          <a:solidFill>
            <a:schemeClr val="accent2">
              <a:lumMod val="75000"/>
            </a:schemeClr>
          </a:solidFill>
          <a:ln w="9525" cmpd="sng">
            <a:solidFill>
              <a:schemeClr val="accent5">
                <a:lumMod val="40000"/>
                <a:lumOff val="6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The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S</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tepwise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A</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pproach towards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R</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abies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E</a:t>
            </a:r>
            <a:r>
              <a:rPr lang="en-PH" sz="16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limination</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a:t>
            </a:r>
            <a:r>
              <a:rPr lang="en-PH"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a:t>
            </a:r>
            <a:endParaRPr lang="en-PH" sz="14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sp macro="" textlink="">
        <xdr:nvSpPr>
          <xdr:cNvPr id="27" name="TextBox 26"/>
          <xdr:cNvSpPr txBox="1"/>
        </xdr:nvSpPr>
        <xdr:spPr>
          <a:xfrm>
            <a:off x="907678" y="805224"/>
            <a:ext cx="12125268" cy="293754"/>
          </a:xfrm>
          <a:prstGeom prst="rect">
            <a:avLst/>
          </a:prstGeom>
          <a:solidFill>
            <a:schemeClr val="accent1">
              <a:lumMod val="75000"/>
            </a:schemeClr>
          </a:solidFill>
          <a:ln w="9525" cmpd="sng">
            <a:solidFill>
              <a:schemeClr val="accent5">
                <a:lumMod val="40000"/>
                <a:lumOff val="6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400" b="0">
                <a:solidFill>
                  <a:schemeClr val="accent2">
                    <a:lumMod val="20000"/>
                    <a:lumOff val="80000"/>
                  </a:schemeClr>
                </a:solidFill>
                <a:latin typeface="Verdana" panose="020B0604030504040204" pitchFamily="34" charset="0"/>
                <a:ea typeface="Verdana" panose="020B0604030504040204" pitchFamily="34" charset="0"/>
                <a:cs typeface="Verdana" panose="020B0604030504040204" pitchFamily="34" charset="0"/>
              </a:rPr>
              <a:t>A planning and</a:t>
            </a:r>
            <a:r>
              <a:rPr lang="en-PH" sz="1400" b="0" baseline="0">
                <a:solidFill>
                  <a:schemeClr val="accent2">
                    <a:lumMod val="20000"/>
                    <a:lumOff val="80000"/>
                  </a:schemeClr>
                </a:solidFill>
                <a:latin typeface="Verdana" panose="020B0604030504040204" pitchFamily="34" charset="0"/>
                <a:ea typeface="Verdana" panose="020B0604030504040204" pitchFamily="34" charset="0"/>
                <a:cs typeface="Verdana" panose="020B0604030504040204" pitchFamily="34" charset="0"/>
              </a:rPr>
              <a:t> evaluation tool</a:t>
            </a:r>
            <a:endParaRPr lang="en-PH" sz="1400" b="0">
              <a:solidFill>
                <a:schemeClr val="accent2">
                  <a:lumMod val="20000"/>
                  <a:lumOff val="80000"/>
                </a:schemeClr>
              </a:solidFill>
              <a:latin typeface="Verdana" panose="020B0604030504040204" pitchFamily="34" charset="0"/>
              <a:ea typeface="Verdana" panose="020B0604030504040204" pitchFamily="34" charset="0"/>
              <a:cs typeface="Verdana" panose="020B0604030504040204" pitchFamily="34" charset="0"/>
            </a:endParaRPr>
          </a:p>
        </xdr:txBody>
      </xdr:sp>
    </xdr:grpSp>
    <xdr:clientData/>
  </xdr:twoCellAnchor>
  <xdr:twoCellAnchor>
    <xdr:from>
      <xdr:col>0</xdr:col>
      <xdr:colOff>377800</xdr:colOff>
      <xdr:row>12</xdr:row>
      <xdr:rowOff>149678</xdr:rowOff>
    </xdr:from>
    <xdr:to>
      <xdr:col>10</xdr:col>
      <xdr:colOff>13608</xdr:colOff>
      <xdr:row>28</xdr:row>
      <xdr:rowOff>503464</xdr:rowOff>
    </xdr:to>
    <xdr:grpSp>
      <xdr:nvGrpSpPr>
        <xdr:cNvPr id="2" name="Group 1"/>
        <xdr:cNvGrpSpPr/>
      </xdr:nvGrpSpPr>
      <xdr:grpSpPr>
        <a:xfrm>
          <a:off x="377800" y="2884714"/>
          <a:ext cx="6153629" cy="4680857"/>
          <a:chOff x="527478" y="2735036"/>
          <a:chExt cx="6153629" cy="4680857"/>
        </a:xfrm>
      </xdr:grpSpPr>
      <xdr:pic>
        <xdr:nvPicPr>
          <xdr:cNvPr id="41" name="Picture 40"/>
          <xdr:cNvPicPr>
            <a:picLocks noChangeAspect="1" noChangeArrowheads="1"/>
          </xdr:cNvPicPr>
        </xdr:nvPicPr>
        <xdr:blipFill>
          <a:blip xmlns:r="http://schemas.openxmlformats.org/officeDocument/2006/relationships" r:embed="rId2">
            <a:lum bright="70000" contrast="-70000"/>
            <a:extLst>
              <a:ext uri="{28A0092B-C50C-407E-A947-70E740481C1C}">
                <a14:useLocalDpi xmlns:a14="http://schemas.microsoft.com/office/drawing/2010/main" val="0"/>
              </a:ext>
            </a:extLst>
          </a:blip>
          <a:srcRect/>
          <a:stretch>
            <a:fillRect/>
          </a:stretch>
        </xdr:blipFill>
        <xdr:spPr bwMode="auto">
          <a:xfrm>
            <a:off x="589631" y="2735036"/>
            <a:ext cx="1263939" cy="9059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Picture 41"/>
          <xdr:cNvPicPr>
            <a:picLocks noChangeAspect="1" noChangeArrowheads="1"/>
          </xdr:cNvPicPr>
        </xdr:nvPicPr>
        <xdr:blipFill>
          <a:blip xmlns:r="http://schemas.openxmlformats.org/officeDocument/2006/relationships" r:embed="rId3">
            <a:lum bright="70000" contrast="-70000"/>
            <a:extLst>
              <a:ext uri="{28A0092B-C50C-407E-A947-70E740481C1C}">
                <a14:useLocalDpi xmlns:a14="http://schemas.microsoft.com/office/drawing/2010/main" val="0"/>
              </a:ext>
            </a:extLst>
          </a:blip>
          <a:srcRect/>
          <a:stretch>
            <a:fillRect/>
          </a:stretch>
        </xdr:blipFill>
        <xdr:spPr bwMode="auto">
          <a:xfrm>
            <a:off x="608849" y="4000500"/>
            <a:ext cx="1295879" cy="9285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3" name="Picture 42"/>
          <xdr:cNvPicPr>
            <a:picLocks noChangeAspect="1" noChangeArrowheads="1"/>
          </xdr:cNvPicPr>
        </xdr:nvPicPr>
        <xdr:blipFill>
          <a:blip xmlns:r="http://schemas.openxmlformats.org/officeDocument/2006/relationships" r:embed="rId2">
            <a:lum bright="70000" contrast="-70000"/>
            <a:extLst>
              <a:ext uri="{28A0092B-C50C-407E-A947-70E740481C1C}">
                <a14:useLocalDpi xmlns:a14="http://schemas.microsoft.com/office/drawing/2010/main" val="0"/>
              </a:ext>
            </a:extLst>
          </a:blip>
          <a:srcRect/>
          <a:stretch>
            <a:fillRect/>
          </a:stretch>
        </xdr:blipFill>
        <xdr:spPr bwMode="auto">
          <a:xfrm>
            <a:off x="565896" y="5232348"/>
            <a:ext cx="1263939" cy="9059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Picture 43"/>
          <xdr:cNvPicPr>
            <a:picLocks noChangeAspect="1" noChangeArrowheads="1"/>
          </xdr:cNvPicPr>
        </xdr:nvPicPr>
        <xdr:blipFill>
          <a:blip xmlns:r="http://schemas.openxmlformats.org/officeDocument/2006/relationships" r:embed="rId3">
            <a:lum bright="70000" contrast="-70000"/>
            <a:extLst>
              <a:ext uri="{28A0092B-C50C-407E-A947-70E740481C1C}">
                <a14:useLocalDpi xmlns:a14="http://schemas.microsoft.com/office/drawing/2010/main" val="0"/>
              </a:ext>
            </a:extLst>
          </a:blip>
          <a:srcRect/>
          <a:stretch>
            <a:fillRect/>
          </a:stretch>
        </xdr:blipFill>
        <xdr:spPr bwMode="auto">
          <a:xfrm>
            <a:off x="527478" y="6443385"/>
            <a:ext cx="1295879" cy="92858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9" name="TextBox 28"/>
          <xdr:cNvSpPr txBox="1"/>
        </xdr:nvSpPr>
        <xdr:spPr>
          <a:xfrm>
            <a:off x="714935" y="2842373"/>
            <a:ext cx="5966172" cy="1566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PH" sz="1100">
                <a:latin typeface="Arial" panose="020B0604020202020204" pitchFamily="34" charset="0"/>
                <a:cs typeface="Arial" panose="020B0604020202020204" pitchFamily="34" charset="0"/>
              </a:rPr>
              <a:t>SARE may serve as a self-assessment and a practical guide in developing a national rabies program and to successfully implement the different described stages. It helps to achieve the goals set out in the Global Framework for the Elimination of Dog-Mediated Human</a:t>
            </a:r>
            <a:r>
              <a:rPr lang="en-PH" sz="1100" baseline="0">
                <a:latin typeface="Arial" panose="020B0604020202020204" pitchFamily="34" charset="0"/>
                <a:cs typeface="Arial" panose="020B0604020202020204" pitchFamily="34" charset="0"/>
              </a:rPr>
              <a:t> Rabies</a:t>
            </a:r>
            <a:r>
              <a:rPr lang="en-PH" sz="1100">
                <a:latin typeface="Arial" panose="020B0604020202020204" pitchFamily="34" charset="0"/>
                <a:cs typeface="Arial" panose="020B0604020202020204" pitchFamily="34" charset="0"/>
              </a:rPr>
              <a:t>. This tool is not prescriptive and it is not intended to replace existing regional or national rabies control strategies.</a:t>
            </a:r>
          </a:p>
        </xdr:txBody>
      </xdr:sp>
      <xdr:sp macro="" textlink="">
        <xdr:nvSpPr>
          <xdr:cNvPr id="45" name="TextBox 44"/>
          <xdr:cNvSpPr txBox="1"/>
        </xdr:nvSpPr>
        <xdr:spPr>
          <a:xfrm>
            <a:off x="740930" y="5374822"/>
            <a:ext cx="5265049"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latin typeface="Arial" panose="020B0604020202020204" pitchFamily="34" charset="0"/>
                <a:cs typeface="Arial" panose="020B0604020202020204" pitchFamily="34" charset="0"/>
              </a:rPr>
              <a:t>The SARE tool, when used in conjunction with the Canine Rabies Blueprint, provides practical guidance and examples of how to implement rabies control activities, as well as guidance on institutional responsibilities concerning each activity and who might carry out the work.</a:t>
            </a:r>
          </a:p>
        </xdr:txBody>
      </xdr:sp>
      <xdr:sp macro="" textlink="">
        <xdr:nvSpPr>
          <xdr:cNvPr id="46" name="TextBox 45"/>
          <xdr:cNvSpPr txBox="1"/>
        </xdr:nvSpPr>
        <xdr:spPr>
          <a:xfrm>
            <a:off x="744779" y="6588580"/>
            <a:ext cx="5289930" cy="827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latin typeface="Arial" panose="020B0604020202020204" pitchFamily="34" charset="0"/>
                <a:cs typeface="Arial" panose="020B0604020202020204" pitchFamily="34" charset="0"/>
              </a:rPr>
              <a:t>This tool will be most effective when used along with the SARE manual, which explains the steps and outlines key activities needed to progress along the stages. </a:t>
            </a:r>
          </a:p>
        </xdr:txBody>
      </xdr:sp>
      <xdr:sp macro="" textlink="">
        <xdr:nvSpPr>
          <xdr:cNvPr id="47" name="TextBox 46"/>
          <xdr:cNvSpPr txBox="1"/>
        </xdr:nvSpPr>
        <xdr:spPr>
          <a:xfrm>
            <a:off x="748622" y="4128408"/>
            <a:ext cx="5415365" cy="1055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latin typeface="Arial" panose="020B0604020202020204" pitchFamily="34" charset="0"/>
                <a:cs typeface="Arial" panose="020B0604020202020204" pitchFamily="34" charset="0"/>
              </a:rPr>
              <a:t>The SARE tool provides measurable steps, designed as a logical flow of activities, to progress from Stage 0 (S0), being endemic for rabies, to Stage 5 (S5), which is freedom from dog-transmitted rabies. </a:t>
            </a:r>
          </a:p>
        </xdr:txBody>
      </xdr:sp>
    </xdr:grpSp>
    <xdr:clientData/>
  </xdr:twoCellAnchor>
  <xdr:twoCellAnchor>
    <xdr:from>
      <xdr:col>3</xdr:col>
      <xdr:colOff>81642</xdr:colOff>
      <xdr:row>3</xdr:row>
      <xdr:rowOff>149677</xdr:rowOff>
    </xdr:from>
    <xdr:to>
      <xdr:col>21</xdr:col>
      <xdr:colOff>54430</xdr:colOff>
      <xdr:row>9</xdr:row>
      <xdr:rowOff>37030</xdr:rowOff>
    </xdr:to>
    <xdr:grpSp>
      <xdr:nvGrpSpPr>
        <xdr:cNvPr id="17" name="Group 16"/>
        <xdr:cNvGrpSpPr/>
      </xdr:nvGrpSpPr>
      <xdr:grpSpPr>
        <a:xfrm>
          <a:off x="2163535" y="1170213"/>
          <a:ext cx="10844895" cy="1030353"/>
          <a:chOff x="1592035" y="1197427"/>
          <a:chExt cx="10844895" cy="1030353"/>
        </a:xfrm>
      </xdr:grpSpPr>
      <xdr:pic>
        <xdr:nvPicPr>
          <xdr:cNvPr id="57" name="Picture 56"/>
          <xdr:cNvPicPr>
            <a:picLocks noChangeAspect="1" noChangeArrowheads="1"/>
          </xdr:cNvPicPr>
        </xdr:nvPicPr>
        <xdr:blipFill>
          <a:blip xmlns:r="http://schemas.openxmlformats.org/officeDocument/2006/relationships" r:embed="rId4">
            <a:lum bright="70000" contrast="-70000"/>
            <a:extLst>
              <a:ext uri="{28A0092B-C50C-407E-A947-70E740481C1C}">
                <a14:useLocalDpi xmlns:a14="http://schemas.microsoft.com/office/drawing/2010/main" val="0"/>
              </a:ext>
            </a:extLst>
          </a:blip>
          <a:srcRect/>
          <a:stretch>
            <a:fillRect/>
          </a:stretch>
        </xdr:blipFill>
        <xdr:spPr bwMode="auto">
          <a:xfrm>
            <a:off x="1592035" y="1197427"/>
            <a:ext cx="176893" cy="103034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6" name="Picture 55"/>
          <xdr:cNvPicPr>
            <a:picLocks noChangeAspect="1" noChangeArrowheads="1"/>
          </xdr:cNvPicPr>
        </xdr:nvPicPr>
        <xdr:blipFill>
          <a:blip xmlns:r="http://schemas.openxmlformats.org/officeDocument/2006/relationships" r:embed="rId4">
            <a:lum bright="70000" contrast="-70000"/>
            <a:extLst>
              <a:ext uri="{28A0092B-C50C-407E-A947-70E740481C1C}">
                <a14:useLocalDpi xmlns:a14="http://schemas.microsoft.com/office/drawing/2010/main" val="0"/>
              </a:ext>
            </a:extLst>
          </a:blip>
          <a:srcRect/>
          <a:stretch>
            <a:fillRect/>
          </a:stretch>
        </xdr:blipFill>
        <xdr:spPr bwMode="auto">
          <a:xfrm flipH="1">
            <a:off x="12260037" y="1197436"/>
            <a:ext cx="176893" cy="103034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TextBox 10"/>
          <xdr:cNvSpPr txBox="1"/>
        </xdr:nvSpPr>
        <xdr:spPr>
          <a:xfrm>
            <a:off x="1687286" y="1333500"/>
            <a:ext cx="7633608"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400"/>
              <a:t>The Stepwise Approach towards Rabies Elimination (SARE) has been developed as a template that countries may use to develop activities and measure progress towards a national programme and strategy for sustainable rabies prevention, control and eventually elimination. </a:t>
            </a:r>
          </a:p>
        </xdr:txBody>
      </xdr:sp>
      <xdr:sp macro="" textlink="">
        <xdr:nvSpPr>
          <xdr:cNvPr id="51" name="TextBox 50"/>
          <xdr:cNvSpPr txBox="1"/>
        </xdr:nvSpPr>
        <xdr:spPr>
          <a:xfrm>
            <a:off x="9416142" y="1428749"/>
            <a:ext cx="302078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PH" sz="1400">
                <a:solidFill>
                  <a:schemeClr val="dk1"/>
                </a:solidFill>
                <a:effectLst/>
                <a:latin typeface="+mn-lt"/>
                <a:ea typeface="+mn-ea"/>
                <a:cs typeface="+mn-cs"/>
              </a:rPr>
              <a:t>This tool focuses on the prevention of dog-transmitted human rabies.</a:t>
            </a:r>
            <a:endParaRPr lang="en-PH" sz="1400">
              <a:effectLst/>
            </a:endParaRPr>
          </a:p>
        </xdr:txBody>
      </xdr:sp>
    </xdr:grpSp>
    <xdr:clientData/>
  </xdr:twoCellAnchor>
  <xdr:twoCellAnchor editAs="oneCell">
    <xdr:from>
      <xdr:col>19</xdr:col>
      <xdr:colOff>571500</xdr:colOff>
      <xdr:row>11</xdr:row>
      <xdr:rowOff>13607</xdr:rowOff>
    </xdr:from>
    <xdr:to>
      <xdr:col>25</xdr:col>
      <xdr:colOff>289832</xdr:colOff>
      <xdr:row>29</xdr:row>
      <xdr:rowOff>287111</xdr:rowOff>
    </xdr:to>
    <xdr:pic>
      <xdr:nvPicPr>
        <xdr:cNvPr id="48" name="Picture 4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55286" y="2558143"/>
          <a:ext cx="3228975" cy="5348968"/>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312962</xdr:colOff>
      <xdr:row>27</xdr:row>
      <xdr:rowOff>380999</xdr:rowOff>
    </xdr:from>
    <xdr:to>
      <xdr:col>24</xdr:col>
      <xdr:colOff>163284</xdr:colOff>
      <xdr:row>28</xdr:row>
      <xdr:rowOff>394606</xdr:rowOff>
    </xdr:to>
    <xdr:sp macro="" textlink="">
      <xdr:nvSpPr>
        <xdr:cNvPr id="24" name="TextBox 23">
          <a:hlinkClick xmlns:r="http://schemas.openxmlformats.org/officeDocument/2006/relationships" r:id="rId6"/>
        </xdr:cNvPr>
        <xdr:cNvSpPr txBox="1"/>
      </xdr:nvSpPr>
      <xdr:spPr>
        <a:xfrm>
          <a:off x="13266962" y="6939642"/>
          <a:ext cx="1605643" cy="517071"/>
        </a:xfrm>
        <a:prstGeom prst="rect">
          <a:avLst/>
        </a:prstGeom>
        <a:solidFill>
          <a:schemeClr val="lt1"/>
        </a:solidFill>
        <a:ln w="9525" cmpd="sng">
          <a:noFill/>
        </a:ln>
        <a:effectLst>
          <a:outerShdw blurRad="50800" dist="38100" dir="2700000" algn="t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a:solidFill>
                <a:schemeClr val="accent1">
                  <a:lumMod val="50000"/>
                </a:schemeClr>
              </a:solidFill>
              <a:latin typeface="Arial Narrow" panose="020B0606020202030204" pitchFamily="34" charset="0"/>
            </a:rPr>
            <a:t>Click here for more information on STOP-R</a:t>
          </a:r>
        </a:p>
      </xdr:txBody>
    </xdr:sp>
    <xdr:clientData/>
  </xdr:twoCellAnchor>
  <xdr:twoCellAnchor>
    <xdr:from>
      <xdr:col>14</xdr:col>
      <xdr:colOff>163286</xdr:colOff>
      <xdr:row>49</xdr:row>
      <xdr:rowOff>163285</xdr:rowOff>
    </xdr:from>
    <xdr:to>
      <xdr:col>19</xdr:col>
      <xdr:colOff>0</xdr:colOff>
      <xdr:row>53</xdr:row>
      <xdr:rowOff>81642</xdr:rowOff>
    </xdr:to>
    <xdr:sp macro="[0]!_xludf.Unhide" textlink="">
      <xdr:nvSpPr>
        <xdr:cNvPr id="9" name="Rectangle 8"/>
        <xdr:cNvSpPr/>
      </xdr:nvSpPr>
      <xdr:spPr>
        <a:xfrm>
          <a:off x="9021536" y="13389428"/>
          <a:ext cx="2762250" cy="680357"/>
        </a:xfrm>
        <a:prstGeom prst="rect">
          <a:avLst/>
        </a:prstGeom>
        <a:solidFill>
          <a:schemeClr val="accent4">
            <a:lumMod val="20000"/>
            <a:lumOff val="80000"/>
          </a:schemeClr>
        </a:solidFill>
        <a:ln>
          <a:solidFill>
            <a:schemeClr val="accent4">
              <a:lumMod val="60000"/>
              <a:lumOff val="40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PH" sz="1400" b="1">
              <a:solidFill>
                <a:srgbClr val="580000"/>
              </a:solidFill>
            </a:rPr>
            <a:t>I have read and understoo</a:t>
          </a:r>
          <a:r>
            <a:rPr lang="en-PH" sz="1400" b="1" baseline="0">
              <a:solidFill>
                <a:srgbClr val="580000"/>
              </a:solidFill>
            </a:rPr>
            <a:t>d the instructions above.</a:t>
          </a:r>
          <a:endParaRPr lang="en-PH" sz="1400" b="1">
            <a:solidFill>
              <a:srgbClr val="58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694765</xdr:colOff>
      <xdr:row>3</xdr:row>
      <xdr:rowOff>46055</xdr:rowOff>
    </xdr:from>
    <xdr:to>
      <xdr:col>25</xdr:col>
      <xdr:colOff>448236</xdr:colOff>
      <xdr:row>18</xdr:row>
      <xdr:rowOff>325791</xdr:rowOff>
    </xdr:to>
    <xdr:grpSp>
      <xdr:nvGrpSpPr>
        <xdr:cNvPr id="17" name="Group 16"/>
        <xdr:cNvGrpSpPr/>
      </xdr:nvGrpSpPr>
      <xdr:grpSpPr>
        <a:xfrm>
          <a:off x="11889441" y="1233879"/>
          <a:ext cx="5300383" cy="6050765"/>
          <a:chOff x="12158383" y="1233879"/>
          <a:chExt cx="5367618" cy="6050765"/>
        </a:xfrm>
      </xdr:grpSpPr>
      <xdr:grpSp>
        <xdr:nvGrpSpPr>
          <xdr:cNvPr id="15" name="Group 14"/>
          <xdr:cNvGrpSpPr/>
        </xdr:nvGrpSpPr>
        <xdr:grpSpPr>
          <a:xfrm>
            <a:off x="12372250" y="1233879"/>
            <a:ext cx="4934531" cy="6050765"/>
            <a:chOff x="12372250" y="1233879"/>
            <a:chExt cx="4934531" cy="6050765"/>
          </a:xfrm>
        </xdr:grpSpPr>
        <xdr:grpSp>
          <xdr:nvGrpSpPr>
            <xdr:cNvPr id="11" name="Group 10"/>
            <xdr:cNvGrpSpPr/>
          </xdr:nvGrpSpPr>
          <xdr:grpSpPr>
            <a:xfrm>
              <a:off x="14823279" y="2695230"/>
              <a:ext cx="444628" cy="3435480"/>
              <a:chOff x="14361378" y="2629362"/>
              <a:chExt cx="426999" cy="3457345"/>
            </a:xfrm>
          </xdr:grpSpPr>
          <xdr:sp macro="" textlink="">
            <xdr:nvSpPr>
              <xdr:cNvPr id="6" name="Up Arrow 5"/>
              <xdr:cNvSpPr/>
            </xdr:nvSpPr>
            <xdr:spPr>
              <a:xfrm>
                <a:off x="14380427" y="5784694"/>
                <a:ext cx="406555" cy="302013"/>
              </a:xfrm>
              <a:prstGeom prst="upArrow">
                <a:avLst/>
              </a:prstGeom>
              <a:solidFill>
                <a:schemeClr val="accent1">
                  <a:lumMod val="20000"/>
                  <a:lumOff val="80000"/>
                </a:schemeClr>
              </a:solidFill>
              <a:ln>
                <a:solidFill>
                  <a:srgbClr val="9BC2E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sp macro="" textlink="">
            <xdr:nvSpPr>
              <xdr:cNvPr id="7" name="Up Arrow 6"/>
              <xdr:cNvSpPr/>
            </xdr:nvSpPr>
            <xdr:spPr>
              <a:xfrm>
                <a:off x="14381822" y="4996210"/>
                <a:ext cx="406555" cy="302013"/>
              </a:xfrm>
              <a:prstGeom prst="upArrow">
                <a:avLst/>
              </a:prstGeom>
              <a:solidFill>
                <a:schemeClr val="accent1">
                  <a:lumMod val="20000"/>
                  <a:lumOff val="80000"/>
                </a:schemeClr>
              </a:solidFill>
              <a:ln>
                <a:solidFill>
                  <a:srgbClr val="9BC2E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sp macro="" textlink="">
            <xdr:nvSpPr>
              <xdr:cNvPr id="8" name="Up Arrow 7"/>
              <xdr:cNvSpPr/>
            </xdr:nvSpPr>
            <xdr:spPr>
              <a:xfrm>
                <a:off x="14371600" y="4207726"/>
                <a:ext cx="406555" cy="302013"/>
              </a:xfrm>
              <a:prstGeom prst="upArrow">
                <a:avLst/>
              </a:prstGeom>
              <a:solidFill>
                <a:schemeClr val="accent1">
                  <a:lumMod val="20000"/>
                  <a:lumOff val="80000"/>
                </a:schemeClr>
              </a:solidFill>
              <a:ln>
                <a:solidFill>
                  <a:srgbClr val="9BC2E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sp macro="" textlink="">
            <xdr:nvSpPr>
              <xdr:cNvPr id="9" name="Up Arrow 8"/>
              <xdr:cNvSpPr/>
            </xdr:nvSpPr>
            <xdr:spPr>
              <a:xfrm>
                <a:off x="14371600" y="3417846"/>
                <a:ext cx="406555" cy="302013"/>
              </a:xfrm>
              <a:prstGeom prst="upArrow">
                <a:avLst/>
              </a:prstGeom>
              <a:solidFill>
                <a:schemeClr val="accent1">
                  <a:lumMod val="20000"/>
                  <a:lumOff val="80000"/>
                </a:schemeClr>
              </a:solidFill>
              <a:ln>
                <a:solidFill>
                  <a:srgbClr val="9BC2E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sp macro="" textlink="">
            <xdr:nvSpPr>
              <xdr:cNvPr id="10" name="Up Arrow 9"/>
              <xdr:cNvSpPr/>
            </xdr:nvSpPr>
            <xdr:spPr>
              <a:xfrm>
                <a:off x="14361378" y="2629362"/>
                <a:ext cx="406555" cy="302013"/>
              </a:xfrm>
              <a:prstGeom prst="upArrow">
                <a:avLst/>
              </a:prstGeom>
              <a:solidFill>
                <a:schemeClr val="accent1">
                  <a:lumMod val="20000"/>
                  <a:lumOff val="80000"/>
                </a:schemeClr>
              </a:solidFill>
              <a:ln>
                <a:solidFill>
                  <a:srgbClr val="9BC2E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grpSp>
        <xdr:pic>
          <xdr:nvPicPr>
            <xdr:cNvPr id="13" name="Picture 1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70000" contrast="-70000"/>
              <a:extLst>
                <a:ext uri="{28A0092B-C50C-407E-A947-70E740481C1C}">
                  <a14:useLocalDpi xmlns:a14="http://schemas.microsoft.com/office/drawing/2010/main" val="0"/>
                </a:ext>
              </a:extLst>
            </a:blip>
            <a:srcRect/>
            <a:stretch>
              <a:fillRect/>
            </a:stretch>
          </xdr:blipFill>
          <xdr:spPr bwMode="auto">
            <a:xfrm>
              <a:off x="12372250" y="1233879"/>
              <a:ext cx="4934531" cy="6050765"/>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14" name="Rectangle 13"/>
          <xdr:cNvSpPr/>
        </xdr:nvSpPr>
        <xdr:spPr>
          <a:xfrm>
            <a:off x="12158383" y="1658472"/>
            <a:ext cx="5367617" cy="5479676"/>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sp macro="" textlink="">
        <xdr:nvSpPr>
          <xdr:cNvPr id="16" name="TextBox 15"/>
          <xdr:cNvSpPr txBox="1"/>
        </xdr:nvSpPr>
        <xdr:spPr>
          <a:xfrm>
            <a:off x="12158383" y="1243852"/>
            <a:ext cx="5367618" cy="414618"/>
          </a:xfrm>
          <a:prstGeom prst="rect">
            <a:avLst/>
          </a:prstGeom>
          <a:solidFill>
            <a:schemeClr val="accent1">
              <a:lumMod val="40000"/>
              <a:lumOff val="60000"/>
            </a:schemeClr>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400" b="1"/>
              <a:t>COUNTRY</a:t>
            </a:r>
            <a:r>
              <a:rPr lang="en-PH" sz="1400" b="1" baseline="0"/>
              <a:t> PROGRESS</a:t>
            </a:r>
            <a:endParaRPr lang="en-PH" sz="1400" b="1"/>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33616</xdr:colOff>
      <xdr:row>2</xdr:row>
      <xdr:rowOff>134470</xdr:rowOff>
    </xdr:from>
    <xdr:to>
      <xdr:col>2</xdr:col>
      <xdr:colOff>1075764</xdr:colOff>
      <xdr:row>6</xdr:row>
      <xdr:rowOff>33617</xdr:rowOff>
    </xdr:to>
    <xdr:sp macro="[0]!Refresh_Pending" textlink="">
      <xdr:nvSpPr>
        <xdr:cNvPr id="2" name="Rounded Rectangle 1"/>
        <xdr:cNvSpPr/>
      </xdr:nvSpPr>
      <xdr:spPr>
        <a:xfrm>
          <a:off x="638734" y="694764"/>
          <a:ext cx="1860177" cy="661147"/>
        </a:xfrm>
        <a:prstGeom prst="roundRect">
          <a:avLst/>
        </a:prstGeom>
        <a:solidFill>
          <a:srgbClr val="00FFCC"/>
        </a:solidFill>
        <a:ln>
          <a:no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PH" sz="1200" b="1">
              <a:solidFill>
                <a:schemeClr val="accent5">
                  <a:lumMod val="50000"/>
                </a:schemeClr>
              </a:solidFill>
              <a:latin typeface="Arial" panose="020B0604020202020204" pitchFamily="34" charset="0"/>
              <a:cs typeface="Arial" panose="020B0604020202020204" pitchFamily="34" charset="0"/>
            </a:rPr>
            <a:t>Refresh list of pending activities</a:t>
          </a:r>
        </a:p>
      </xdr:txBody>
    </xdr:sp>
    <xdr:clientData/>
  </xdr:twoCellAnchor>
  <xdr:twoCellAnchor>
    <xdr:from>
      <xdr:col>2</xdr:col>
      <xdr:colOff>1624854</xdr:colOff>
      <xdr:row>2</xdr:row>
      <xdr:rowOff>145676</xdr:rowOff>
    </xdr:from>
    <xdr:to>
      <xdr:col>2</xdr:col>
      <xdr:colOff>3653119</xdr:colOff>
      <xdr:row>6</xdr:row>
      <xdr:rowOff>22412</xdr:rowOff>
    </xdr:to>
    <xdr:sp macro="[0]!CopyPaste" textlink="">
      <xdr:nvSpPr>
        <xdr:cNvPr id="4" name="Rounded Rectangle 3"/>
        <xdr:cNvSpPr/>
      </xdr:nvSpPr>
      <xdr:spPr>
        <a:xfrm>
          <a:off x="3048001" y="705970"/>
          <a:ext cx="2028265" cy="638736"/>
        </a:xfrm>
        <a:prstGeom prst="roundRect">
          <a:avLst/>
        </a:prstGeom>
        <a:solidFill>
          <a:schemeClr val="accent4">
            <a:lumMod val="60000"/>
            <a:lumOff val="40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PH" sz="1200" b="1">
              <a:solidFill>
                <a:schemeClr val="accent5">
                  <a:lumMod val="50000"/>
                </a:schemeClr>
              </a:solidFill>
              <a:latin typeface="Arial" panose="020B0604020202020204" pitchFamily="34" charset="0"/>
              <a:cs typeface="Arial" panose="020B0604020202020204" pitchFamily="34" charset="0"/>
            </a:rPr>
            <a:t>Copy and paste</a:t>
          </a:r>
          <a:r>
            <a:rPr lang="en-PH" sz="1200" b="1" baseline="0">
              <a:solidFill>
                <a:schemeClr val="accent5">
                  <a:lumMod val="50000"/>
                </a:schemeClr>
              </a:solidFill>
              <a:latin typeface="Arial" panose="020B0604020202020204" pitchFamily="34" charset="0"/>
              <a:cs typeface="Arial" panose="020B0604020202020204" pitchFamily="34" charset="0"/>
            </a:rPr>
            <a:t> to a new worksheet to edit</a:t>
          </a:r>
          <a:endParaRPr lang="en-PH" sz="1200" b="1">
            <a:solidFill>
              <a:schemeClr val="accent5">
                <a:lumMod val="50000"/>
              </a:schemeClr>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76199</xdr:colOff>
      <xdr:row>3</xdr:row>
      <xdr:rowOff>133350</xdr:rowOff>
    </xdr:from>
    <xdr:to>
      <xdr:col>6</xdr:col>
      <xdr:colOff>66674</xdr:colOff>
      <xdr:row>8</xdr:row>
      <xdr:rowOff>57150</xdr:rowOff>
    </xdr:to>
    <xdr:sp macro="" textlink="">
      <xdr:nvSpPr>
        <xdr:cNvPr id="2" name="Rectangle 1"/>
        <xdr:cNvSpPr/>
      </xdr:nvSpPr>
      <xdr:spPr>
        <a:xfrm>
          <a:off x="657224" y="847725"/>
          <a:ext cx="5095875" cy="1447800"/>
        </a:xfrm>
        <a:prstGeom prst="rect">
          <a:avLst/>
        </a:prstGeom>
        <a:noFill/>
        <a:ln w="3175">
          <a:solidFill>
            <a:schemeClr val="accent5">
              <a:lumMod val="60000"/>
              <a:lumOff val="40000"/>
            </a:schemeClr>
          </a:solidFill>
        </a:ln>
        <a:effectLst>
          <a:glow rad="25400">
            <a:schemeClr val="accent1">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13</xdr:row>
      <xdr:rowOff>133350</xdr:rowOff>
    </xdr:from>
    <xdr:to>
      <xdr:col>6</xdr:col>
      <xdr:colOff>66675</xdr:colOff>
      <xdr:row>18</xdr:row>
      <xdr:rowOff>57150</xdr:rowOff>
    </xdr:to>
    <xdr:sp macro="" textlink="">
      <xdr:nvSpPr>
        <xdr:cNvPr id="3" name="Rectangle 2"/>
        <xdr:cNvSpPr/>
      </xdr:nvSpPr>
      <xdr:spPr>
        <a:xfrm>
          <a:off x="657225" y="3895725"/>
          <a:ext cx="5095875" cy="1447800"/>
        </a:xfrm>
        <a:prstGeom prst="rect">
          <a:avLst/>
        </a:prstGeom>
        <a:noFill/>
        <a:ln w="3175">
          <a:solidFill>
            <a:schemeClr val="accent5">
              <a:lumMod val="60000"/>
              <a:lumOff val="40000"/>
            </a:schemeClr>
          </a:solidFill>
        </a:ln>
        <a:effectLst>
          <a:glow rad="25400">
            <a:schemeClr val="accent1">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8</xdr:row>
      <xdr:rowOff>133350</xdr:rowOff>
    </xdr:from>
    <xdr:to>
      <xdr:col>6</xdr:col>
      <xdr:colOff>66675</xdr:colOff>
      <xdr:row>13</xdr:row>
      <xdr:rowOff>57150</xdr:rowOff>
    </xdr:to>
    <xdr:sp macro="" textlink="">
      <xdr:nvSpPr>
        <xdr:cNvPr id="4" name="Rectangle 3"/>
        <xdr:cNvSpPr/>
      </xdr:nvSpPr>
      <xdr:spPr>
        <a:xfrm>
          <a:off x="657225" y="2371725"/>
          <a:ext cx="5095875" cy="1447800"/>
        </a:xfrm>
        <a:prstGeom prst="rect">
          <a:avLst/>
        </a:prstGeom>
        <a:noFill/>
        <a:ln w="3175">
          <a:solidFill>
            <a:schemeClr val="accent2">
              <a:lumMod val="40000"/>
              <a:lumOff val="60000"/>
            </a:schemeClr>
          </a:solidFill>
        </a:ln>
        <a:effectLst>
          <a:glow rad="25400">
            <a:schemeClr val="accent2">
              <a:satMod val="175000"/>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1</xdr:row>
      <xdr:rowOff>123826</xdr:rowOff>
    </xdr:from>
    <xdr:to>
      <xdr:col>6</xdr:col>
      <xdr:colOff>66675</xdr:colOff>
      <xdr:row>3</xdr:row>
      <xdr:rowOff>57151</xdr:rowOff>
    </xdr:to>
    <xdr:sp macro="" textlink="">
      <xdr:nvSpPr>
        <xdr:cNvPr id="6" name="Rectangle 5"/>
        <xdr:cNvSpPr/>
      </xdr:nvSpPr>
      <xdr:spPr>
        <a:xfrm>
          <a:off x="657225" y="314326"/>
          <a:ext cx="5095875" cy="457200"/>
        </a:xfrm>
        <a:prstGeom prst="rect">
          <a:avLst/>
        </a:prstGeom>
        <a:noFill/>
        <a:ln>
          <a:solidFill>
            <a:schemeClr val="accent2">
              <a:lumMod val="40000"/>
              <a:lumOff val="60000"/>
            </a:schemeClr>
          </a:solidFill>
        </a:ln>
        <a:effectLst>
          <a:glow rad="25400">
            <a:schemeClr val="accent2">
              <a:satMod val="175000"/>
              <a:alpha val="3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57150</xdr:colOff>
      <xdr:row>18</xdr:row>
      <xdr:rowOff>133349</xdr:rowOff>
    </xdr:from>
    <xdr:to>
      <xdr:col>6</xdr:col>
      <xdr:colOff>47625</xdr:colOff>
      <xdr:row>30</xdr:row>
      <xdr:rowOff>66674</xdr:rowOff>
    </xdr:to>
    <xdr:sp macro="" textlink="">
      <xdr:nvSpPr>
        <xdr:cNvPr id="9" name="Rectangle 8"/>
        <xdr:cNvSpPr/>
      </xdr:nvSpPr>
      <xdr:spPr>
        <a:xfrm>
          <a:off x="638175" y="5419724"/>
          <a:ext cx="5505450" cy="2638425"/>
        </a:xfrm>
        <a:prstGeom prst="rect">
          <a:avLst/>
        </a:prstGeom>
        <a:noFill/>
        <a:ln w="3175">
          <a:solidFill>
            <a:schemeClr val="accent2">
              <a:lumMod val="40000"/>
              <a:lumOff val="60000"/>
            </a:schemeClr>
          </a:solidFill>
        </a:ln>
        <a:effectLst>
          <a:glow rad="25400">
            <a:schemeClr val="accent2">
              <a:satMod val="175000"/>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847725</xdr:colOff>
      <xdr:row>0</xdr:row>
      <xdr:rowOff>647700</xdr:rowOff>
    </xdr:to>
    <xdr:grpSp>
      <xdr:nvGrpSpPr>
        <xdr:cNvPr id="11" name="Group 10"/>
        <xdr:cNvGrpSpPr/>
      </xdr:nvGrpSpPr>
      <xdr:grpSpPr>
        <a:xfrm>
          <a:off x="47625" y="0"/>
          <a:ext cx="1409700" cy="647700"/>
          <a:chOff x="0" y="-9525"/>
          <a:chExt cx="1409700" cy="647700"/>
        </a:xfrm>
      </xdr:grpSpPr>
      <xdr:sp macro="" textlink="">
        <xdr:nvSpPr>
          <xdr:cNvPr id="12" name="Rectangle 11"/>
          <xdr:cNvSpPr/>
        </xdr:nvSpPr>
        <xdr:spPr>
          <a:xfrm>
            <a:off x="28575" y="6667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13" name="Text Box 21"/>
          <xdr:cNvSpPr txBox="1"/>
        </xdr:nvSpPr>
        <xdr:spPr>
          <a:xfrm>
            <a:off x="209550" y="-9525"/>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4" name="Text Box 22"/>
          <xdr:cNvSpPr txBox="1"/>
        </xdr:nvSpPr>
        <xdr:spPr>
          <a:xfrm>
            <a:off x="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5" name="Text Box 23"/>
          <xdr:cNvSpPr txBox="1"/>
        </xdr:nvSpPr>
        <xdr:spPr>
          <a:xfrm>
            <a:off x="70485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24"/>
          <xdr:cNvSpPr txBox="1"/>
        </xdr:nvSpPr>
        <xdr:spPr>
          <a:xfrm>
            <a:off x="4762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25"/>
          <xdr:cNvSpPr txBox="1"/>
        </xdr:nvSpPr>
        <xdr:spPr>
          <a:xfrm>
            <a:off x="885825" y="6667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26"/>
          <xdr:cNvSpPr txBox="1"/>
        </xdr:nvSpPr>
        <xdr:spPr>
          <a:xfrm>
            <a:off x="400050" y="371475"/>
            <a:ext cx="76200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echnical</a:t>
            </a:r>
            <a:endParaRPr lang="en-PH" sz="1100">
              <a:effectLst/>
              <a:ea typeface="Calibri" panose="020F0502020204030204" pitchFamily="34" charset="0"/>
              <a:cs typeface="Times New Roman" panose="02020603050405020304" pitchFamily="18" charset="0"/>
            </a:endParaRPr>
          </a:p>
        </xdr:txBody>
      </xdr:sp>
    </xdr:grpSp>
    <xdr:clientData/>
  </xdr:twoCellAnchor>
  <xdr:twoCellAnchor>
    <xdr:from>
      <xdr:col>1</xdr:col>
      <xdr:colOff>952500</xdr:colOff>
      <xdr:row>0</xdr:row>
      <xdr:rowOff>66675</xdr:rowOff>
    </xdr:from>
    <xdr:to>
      <xdr:col>2</xdr:col>
      <xdr:colOff>3590925</xdr:colOff>
      <xdr:row>0</xdr:row>
      <xdr:rowOff>666750</xdr:rowOff>
    </xdr:to>
    <xdr:sp macro="" textlink="">
      <xdr:nvSpPr>
        <xdr:cNvPr id="19" name="TextBox 18"/>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DATA</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COLLECTION AND ANALYSIS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847725</xdr:colOff>
      <xdr:row>0</xdr:row>
      <xdr:rowOff>647700</xdr:rowOff>
    </xdr:to>
    <xdr:grpSp>
      <xdr:nvGrpSpPr>
        <xdr:cNvPr id="12" name="Group 11"/>
        <xdr:cNvGrpSpPr/>
      </xdr:nvGrpSpPr>
      <xdr:grpSpPr>
        <a:xfrm>
          <a:off x="47625" y="0"/>
          <a:ext cx="1409700" cy="647700"/>
          <a:chOff x="0" y="-9525"/>
          <a:chExt cx="1409700" cy="647700"/>
        </a:xfrm>
      </xdr:grpSpPr>
      <xdr:sp macro="" textlink="">
        <xdr:nvSpPr>
          <xdr:cNvPr id="13" name="Rectangle 12"/>
          <xdr:cNvSpPr/>
        </xdr:nvSpPr>
        <xdr:spPr>
          <a:xfrm>
            <a:off x="28575" y="6667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14" name="Text Box 21"/>
          <xdr:cNvSpPr txBox="1"/>
        </xdr:nvSpPr>
        <xdr:spPr>
          <a:xfrm>
            <a:off x="209550" y="-9525"/>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5" name="Text Box 22"/>
          <xdr:cNvSpPr txBox="1"/>
        </xdr:nvSpPr>
        <xdr:spPr>
          <a:xfrm>
            <a:off x="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23"/>
          <xdr:cNvSpPr txBox="1"/>
        </xdr:nvSpPr>
        <xdr:spPr>
          <a:xfrm>
            <a:off x="70485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24"/>
          <xdr:cNvSpPr txBox="1"/>
        </xdr:nvSpPr>
        <xdr:spPr>
          <a:xfrm>
            <a:off x="4762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25"/>
          <xdr:cNvSpPr txBox="1"/>
        </xdr:nvSpPr>
        <xdr:spPr>
          <a:xfrm>
            <a:off x="885825" y="6667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19" name="Text Box 26"/>
          <xdr:cNvSpPr txBox="1"/>
        </xdr:nvSpPr>
        <xdr:spPr>
          <a:xfrm>
            <a:off x="400050" y="371475"/>
            <a:ext cx="76200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echnical</a:t>
            </a:r>
            <a:endParaRPr lang="en-PH" sz="1100">
              <a:effectLst/>
              <a:ea typeface="Calibri" panose="020F0502020204030204" pitchFamily="34" charset="0"/>
              <a:cs typeface="Times New Roman" panose="02020603050405020304" pitchFamily="18" charset="0"/>
            </a:endParaRPr>
          </a:p>
        </xdr:txBody>
      </xdr:sp>
    </xdr:grpSp>
    <xdr:clientData/>
  </xdr:twoCellAnchor>
  <xdr:twoCellAnchor>
    <xdr:from>
      <xdr:col>1</xdr:col>
      <xdr:colOff>952500</xdr:colOff>
      <xdr:row>0</xdr:row>
      <xdr:rowOff>66675</xdr:rowOff>
    </xdr:from>
    <xdr:to>
      <xdr:col>2</xdr:col>
      <xdr:colOff>3590925</xdr:colOff>
      <xdr:row>0</xdr:row>
      <xdr:rowOff>666750</xdr:rowOff>
    </xdr:to>
    <xdr:sp macro="" textlink="">
      <xdr:nvSpPr>
        <xdr:cNvPr id="20" name="TextBox 19"/>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PREVENTION AND CONTROL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10" name="TextBox 9"/>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LABORATORY</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DIAGNOSIS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47625</xdr:colOff>
      <xdr:row>0</xdr:row>
      <xdr:rowOff>0</xdr:rowOff>
    </xdr:from>
    <xdr:to>
      <xdr:col>1</xdr:col>
      <xdr:colOff>847725</xdr:colOff>
      <xdr:row>0</xdr:row>
      <xdr:rowOff>647700</xdr:rowOff>
    </xdr:to>
    <xdr:grpSp>
      <xdr:nvGrpSpPr>
        <xdr:cNvPr id="11" name="Group 10"/>
        <xdr:cNvGrpSpPr/>
      </xdr:nvGrpSpPr>
      <xdr:grpSpPr>
        <a:xfrm>
          <a:off x="47625" y="0"/>
          <a:ext cx="1409700" cy="647700"/>
          <a:chOff x="0" y="-9525"/>
          <a:chExt cx="1409700" cy="647700"/>
        </a:xfrm>
      </xdr:grpSpPr>
      <xdr:sp macro="" textlink="">
        <xdr:nvSpPr>
          <xdr:cNvPr id="12" name="Rectangle 11"/>
          <xdr:cNvSpPr/>
        </xdr:nvSpPr>
        <xdr:spPr>
          <a:xfrm>
            <a:off x="28575" y="6667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13" name="Text Box 21"/>
          <xdr:cNvSpPr txBox="1"/>
        </xdr:nvSpPr>
        <xdr:spPr>
          <a:xfrm>
            <a:off x="209550" y="-9525"/>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4" name="Text Box 22"/>
          <xdr:cNvSpPr txBox="1"/>
        </xdr:nvSpPr>
        <xdr:spPr>
          <a:xfrm>
            <a:off x="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5" name="Text Box 23"/>
          <xdr:cNvSpPr txBox="1"/>
        </xdr:nvSpPr>
        <xdr:spPr>
          <a:xfrm>
            <a:off x="70485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24"/>
          <xdr:cNvSpPr txBox="1"/>
        </xdr:nvSpPr>
        <xdr:spPr>
          <a:xfrm>
            <a:off x="4762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25"/>
          <xdr:cNvSpPr txBox="1"/>
        </xdr:nvSpPr>
        <xdr:spPr>
          <a:xfrm>
            <a:off x="885825" y="6667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26"/>
          <xdr:cNvSpPr txBox="1"/>
        </xdr:nvSpPr>
        <xdr:spPr>
          <a:xfrm>
            <a:off x="400050" y="371475"/>
            <a:ext cx="76200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echnical</a:t>
            </a:r>
            <a:endParaRPr lang="en-PH" sz="1100">
              <a:effectLst/>
              <a:ea typeface="Calibri" panose="020F0502020204030204" pitchFamily="34" charset="0"/>
              <a:cs typeface="Times New Roman" panose="02020603050405020304" pitchFamily="18"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19050</xdr:rowOff>
    </xdr:from>
    <xdr:to>
      <xdr:col>2</xdr:col>
      <xdr:colOff>666750</xdr:colOff>
      <xdr:row>0</xdr:row>
      <xdr:rowOff>647700</xdr:rowOff>
    </xdr:to>
    <xdr:grpSp>
      <xdr:nvGrpSpPr>
        <xdr:cNvPr id="12" name="Group 11"/>
        <xdr:cNvGrpSpPr/>
      </xdr:nvGrpSpPr>
      <xdr:grpSpPr>
        <a:xfrm>
          <a:off x="76200" y="19050"/>
          <a:ext cx="1381125" cy="628650"/>
          <a:chOff x="0" y="0"/>
          <a:chExt cx="1381125" cy="628650"/>
        </a:xfrm>
      </xdr:grpSpPr>
      <xdr:sp macro="" textlink="">
        <xdr:nvSpPr>
          <xdr:cNvPr id="13" name="Rectangle 12"/>
          <xdr:cNvSpPr/>
        </xdr:nvSpPr>
        <xdr:spPr>
          <a:xfrm>
            <a:off x="0" y="57150"/>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grpSp>
        <xdr:nvGrpSpPr>
          <xdr:cNvPr id="14" name="Group 13"/>
          <xdr:cNvGrpSpPr/>
        </xdr:nvGrpSpPr>
        <xdr:grpSpPr>
          <a:xfrm>
            <a:off x="0" y="0"/>
            <a:ext cx="1381125" cy="628650"/>
            <a:chOff x="0" y="0"/>
            <a:chExt cx="1381125" cy="628650"/>
          </a:xfrm>
        </xdr:grpSpPr>
        <xdr:sp macro="" textlink="">
          <xdr:nvSpPr>
            <xdr:cNvPr id="15" name="Text Box 8"/>
            <xdr:cNvSpPr txBox="1"/>
          </xdr:nvSpPr>
          <xdr:spPr>
            <a:xfrm>
              <a:off x="0" y="0"/>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9"/>
            <xdr:cNvSpPr txBox="1"/>
          </xdr:nvSpPr>
          <xdr:spPr>
            <a:xfrm>
              <a:off x="266700"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10"/>
            <xdr:cNvSpPr txBox="1"/>
          </xdr:nvSpPr>
          <xdr:spPr>
            <a:xfrm>
              <a:off x="6762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11"/>
            <xdr:cNvSpPr txBox="1"/>
          </xdr:nvSpPr>
          <xdr:spPr>
            <a:xfrm>
              <a:off x="4476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9" name="Text Box 12"/>
            <xdr:cNvSpPr txBox="1"/>
          </xdr:nvSpPr>
          <xdr:spPr>
            <a:xfrm>
              <a:off x="857250" y="57150"/>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20" name="Text Box 13"/>
            <xdr:cNvSpPr txBox="1"/>
          </xdr:nvSpPr>
          <xdr:spPr>
            <a:xfrm>
              <a:off x="276225" y="361950"/>
              <a:ext cx="104775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ocio-cultural</a:t>
              </a:r>
              <a:endParaRPr lang="en-PH" sz="1100">
                <a:effectLst/>
                <a:ea typeface="Calibri" panose="020F0502020204030204" pitchFamily="34" charset="0"/>
                <a:cs typeface="Times New Roman" panose="02020603050405020304" pitchFamily="18" charset="0"/>
              </a:endParaRPr>
            </a:p>
          </xdr:txBody>
        </xdr:sp>
      </xdr:grpSp>
    </xdr:grpSp>
    <xdr:clientData/>
  </xdr:twoCellAnchor>
  <xdr:twoCellAnchor>
    <xdr:from>
      <xdr:col>2</xdr:col>
      <xdr:colOff>771525</xdr:colOff>
      <xdr:row>0</xdr:row>
      <xdr:rowOff>66675</xdr:rowOff>
    </xdr:from>
    <xdr:to>
      <xdr:col>3</xdr:col>
      <xdr:colOff>657225</xdr:colOff>
      <xdr:row>0</xdr:row>
      <xdr:rowOff>666750</xdr:rowOff>
    </xdr:to>
    <xdr:sp macro="" textlink="">
      <xdr:nvSpPr>
        <xdr:cNvPr id="21" name="TextBox 20"/>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DOG POPULATION RELATED</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ISSUES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35" name="TextBox 34"/>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INFORMATION, EDUCATION, AND COMMUNICATION</a:t>
          </a:r>
        </a:p>
      </xdr:txBody>
    </xdr:sp>
    <xdr:clientData/>
  </xdr:twoCellAnchor>
  <xdr:twoCellAnchor>
    <xdr:from>
      <xdr:col>0</xdr:col>
      <xdr:colOff>76200</xdr:colOff>
      <xdr:row>0</xdr:row>
      <xdr:rowOff>19050</xdr:rowOff>
    </xdr:from>
    <xdr:to>
      <xdr:col>1</xdr:col>
      <xdr:colOff>847725</xdr:colOff>
      <xdr:row>0</xdr:row>
      <xdr:rowOff>647700</xdr:rowOff>
    </xdr:to>
    <xdr:grpSp>
      <xdr:nvGrpSpPr>
        <xdr:cNvPr id="36" name="Group 35"/>
        <xdr:cNvGrpSpPr/>
      </xdr:nvGrpSpPr>
      <xdr:grpSpPr>
        <a:xfrm>
          <a:off x="76200" y="19050"/>
          <a:ext cx="1381125" cy="628650"/>
          <a:chOff x="0" y="0"/>
          <a:chExt cx="1381125" cy="628650"/>
        </a:xfrm>
      </xdr:grpSpPr>
      <xdr:sp macro="" textlink="">
        <xdr:nvSpPr>
          <xdr:cNvPr id="37" name="Rectangle 36"/>
          <xdr:cNvSpPr/>
        </xdr:nvSpPr>
        <xdr:spPr>
          <a:xfrm>
            <a:off x="0" y="57150"/>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grpSp>
        <xdr:nvGrpSpPr>
          <xdr:cNvPr id="38" name="Group 37"/>
          <xdr:cNvGrpSpPr/>
        </xdr:nvGrpSpPr>
        <xdr:grpSpPr>
          <a:xfrm>
            <a:off x="0" y="0"/>
            <a:ext cx="1381125" cy="628650"/>
            <a:chOff x="0" y="0"/>
            <a:chExt cx="1381125" cy="628650"/>
          </a:xfrm>
        </xdr:grpSpPr>
        <xdr:sp macro="" textlink="">
          <xdr:nvSpPr>
            <xdr:cNvPr id="39" name="Text Box 8"/>
            <xdr:cNvSpPr txBox="1"/>
          </xdr:nvSpPr>
          <xdr:spPr>
            <a:xfrm>
              <a:off x="0" y="0"/>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40" name="Text Box 9"/>
            <xdr:cNvSpPr txBox="1"/>
          </xdr:nvSpPr>
          <xdr:spPr>
            <a:xfrm>
              <a:off x="266700"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41" name="Text Box 10"/>
            <xdr:cNvSpPr txBox="1"/>
          </xdr:nvSpPr>
          <xdr:spPr>
            <a:xfrm>
              <a:off x="6762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42" name="Text Box 11"/>
            <xdr:cNvSpPr txBox="1"/>
          </xdr:nvSpPr>
          <xdr:spPr>
            <a:xfrm>
              <a:off x="4476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43" name="Text Box 12"/>
            <xdr:cNvSpPr txBox="1"/>
          </xdr:nvSpPr>
          <xdr:spPr>
            <a:xfrm>
              <a:off x="857250" y="57150"/>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44" name="Text Box 13"/>
            <xdr:cNvSpPr txBox="1"/>
          </xdr:nvSpPr>
          <xdr:spPr>
            <a:xfrm>
              <a:off x="276225" y="361950"/>
              <a:ext cx="104775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ocio-cultural</a:t>
              </a:r>
              <a:endParaRPr lang="en-PH" sz="1100">
                <a:effectLst/>
                <a:ea typeface="Calibri" panose="020F0502020204030204" pitchFamily="34" charset="0"/>
                <a:cs typeface="Times New Roman" panose="02020603050405020304" pitchFamily="18" charset="0"/>
              </a:endParaRPr>
            </a:p>
          </xdr:txBody>
        </xdr:sp>
      </xdr:grp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2" name="TextBox 1"/>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CROSS-CUTTING</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ISSUES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47625</xdr:colOff>
      <xdr:row>0</xdr:row>
      <xdr:rowOff>0</xdr:rowOff>
    </xdr:from>
    <xdr:to>
      <xdr:col>2</xdr:col>
      <xdr:colOff>85725</xdr:colOff>
      <xdr:row>0</xdr:row>
      <xdr:rowOff>647700</xdr:rowOff>
    </xdr:to>
    <xdr:grpSp>
      <xdr:nvGrpSpPr>
        <xdr:cNvPr id="28" name="Group 27"/>
        <xdr:cNvGrpSpPr/>
      </xdr:nvGrpSpPr>
      <xdr:grpSpPr>
        <a:xfrm>
          <a:off x="47625" y="0"/>
          <a:ext cx="1628775" cy="647700"/>
          <a:chOff x="0" y="0"/>
          <a:chExt cx="1628775" cy="647700"/>
        </a:xfrm>
      </xdr:grpSpPr>
      <xdr:sp macro="" textlink="">
        <xdr:nvSpPr>
          <xdr:cNvPr id="29" name="Rectangle 28"/>
          <xdr:cNvSpPr/>
        </xdr:nvSpPr>
        <xdr:spPr>
          <a:xfrm>
            <a:off x="28575" y="76200"/>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30" name="Text Box 31"/>
          <xdr:cNvSpPr txBox="1"/>
        </xdr:nvSpPr>
        <xdr:spPr>
          <a:xfrm>
            <a:off x="381000" y="0"/>
            <a:ext cx="447675"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O</a:t>
            </a:r>
            <a:endParaRPr lang="en-PH" sz="1100">
              <a:effectLst/>
              <a:ea typeface="Calibri" panose="020F0502020204030204" pitchFamily="34" charset="0"/>
              <a:cs typeface="Times New Roman" panose="02020603050405020304" pitchFamily="18" charset="0"/>
            </a:endParaRPr>
          </a:p>
        </xdr:txBody>
      </xdr:sp>
      <xdr:sp macro="" textlink="">
        <xdr:nvSpPr>
          <xdr:cNvPr id="31" name="Text Box 32"/>
          <xdr:cNvSpPr txBox="1"/>
        </xdr:nvSpPr>
        <xdr:spPr>
          <a:xfrm>
            <a:off x="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32" name="Text Box 33"/>
          <xdr:cNvSpPr txBox="1"/>
        </xdr:nvSpPr>
        <xdr:spPr>
          <a:xfrm>
            <a:off x="7048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33" name="Text Box 34"/>
          <xdr:cNvSpPr txBox="1"/>
        </xdr:nvSpPr>
        <xdr:spPr>
          <a:xfrm>
            <a:off x="209550" y="8572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				</a:t>
            </a:r>
            <a:endParaRPr lang="en-PH" sz="1100">
              <a:effectLst/>
              <a:ea typeface="Calibri" panose="020F0502020204030204" pitchFamily="34" charset="0"/>
              <a:cs typeface="Times New Roman" panose="02020603050405020304" pitchFamily="18" charset="0"/>
            </a:endParaRPr>
          </a:p>
        </xdr:txBody>
      </xdr:sp>
      <xdr:sp macro="" textlink="">
        <xdr:nvSpPr>
          <xdr:cNvPr id="34" name="Text Box 35"/>
          <xdr:cNvSpPr txBox="1"/>
        </xdr:nvSpPr>
        <xdr:spPr>
          <a:xfrm>
            <a:off x="885825" y="76200"/>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35" name="Text Box 36"/>
          <xdr:cNvSpPr txBox="1"/>
        </xdr:nvSpPr>
        <xdr:spPr>
          <a:xfrm>
            <a:off x="695325" y="394902"/>
            <a:ext cx="93345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Narrow" panose="020B0606020202030204" pitchFamily="34" charset="0"/>
                <a:ea typeface="Calibri" panose="020F0502020204030204" pitchFamily="34" charset="0"/>
                <a:cs typeface="Arial" panose="020B0604020202020204" pitchFamily="34" charset="0"/>
              </a:rPr>
              <a:t>rganization</a:t>
            </a:r>
            <a:endParaRPr lang="en-PH" sz="1100">
              <a:effectLst/>
              <a:ea typeface="Calibri" panose="020F0502020204030204" pitchFamily="34" charset="0"/>
              <a:cs typeface="Times New Roman" panose="02020603050405020304" pitchFamily="18"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2" name="TextBox 1"/>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LEGISLATION</a:t>
          </a:r>
        </a:p>
      </xdr:txBody>
    </xdr:sp>
    <xdr:clientData/>
  </xdr:twoCellAnchor>
  <xdr:twoCellAnchor>
    <xdr:from>
      <xdr:col>0</xdr:col>
      <xdr:colOff>47625</xdr:colOff>
      <xdr:row>0</xdr:row>
      <xdr:rowOff>0</xdr:rowOff>
    </xdr:from>
    <xdr:to>
      <xdr:col>1</xdr:col>
      <xdr:colOff>851535</xdr:colOff>
      <xdr:row>0</xdr:row>
      <xdr:rowOff>647700</xdr:rowOff>
    </xdr:to>
    <xdr:grpSp>
      <xdr:nvGrpSpPr>
        <xdr:cNvPr id="19" name="Group 18"/>
        <xdr:cNvGrpSpPr/>
      </xdr:nvGrpSpPr>
      <xdr:grpSpPr>
        <a:xfrm>
          <a:off x="47625" y="0"/>
          <a:ext cx="1413510" cy="647700"/>
          <a:chOff x="0" y="-19066"/>
          <a:chExt cx="1413561" cy="648231"/>
        </a:xfrm>
      </xdr:grpSpPr>
      <xdr:sp macro="" textlink="">
        <xdr:nvSpPr>
          <xdr:cNvPr id="20" name="Rectangle 19"/>
          <xdr:cNvSpPr/>
        </xdr:nvSpPr>
        <xdr:spPr>
          <a:xfrm>
            <a:off x="24713" y="5766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21" name="Text Box 41"/>
          <xdr:cNvSpPr txBox="1"/>
        </xdr:nvSpPr>
        <xdr:spPr>
          <a:xfrm>
            <a:off x="617838" y="-19066"/>
            <a:ext cx="447675"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22" name="Text Box 42"/>
          <xdr:cNvSpPr txBox="1"/>
        </xdr:nvSpPr>
        <xdr:spPr>
          <a:xfrm>
            <a:off x="0" y="5766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23" name="Text Box 43"/>
          <xdr:cNvSpPr txBox="1"/>
        </xdr:nvSpPr>
        <xdr:spPr>
          <a:xfrm>
            <a:off x="395416" y="5766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a:t>
            </a:r>
            <a:endParaRPr lang="en-PH" sz="1100">
              <a:effectLst/>
              <a:ea typeface="Calibri" panose="020F0502020204030204" pitchFamily="34" charset="0"/>
              <a:cs typeface="Times New Roman" panose="02020603050405020304" pitchFamily="18" charset="0"/>
            </a:endParaRPr>
          </a:p>
        </xdr:txBody>
      </xdr:sp>
      <xdr:sp macro="" textlink="">
        <xdr:nvSpPr>
          <xdr:cNvPr id="24" name="Text Box 44"/>
          <xdr:cNvSpPr txBox="1"/>
        </xdr:nvSpPr>
        <xdr:spPr>
          <a:xfrm>
            <a:off x="214184" y="67198"/>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				</a:t>
            </a:r>
            <a:endParaRPr lang="en-PH" sz="1100">
              <a:effectLst/>
              <a:ea typeface="Calibri" panose="020F0502020204030204" pitchFamily="34" charset="0"/>
              <a:cs typeface="Times New Roman" panose="02020603050405020304" pitchFamily="18" charset="0"/>
            </a:endParaRPr>
          </a:p>
        </xdr:txBody>
      </xdr:sp>
      <xdr:sp macro="" textlink="">
        <xdr:nvSpPr>
          <xdr:cNvPr id="25" name="Text Box 45"/>
          <xdr:cNvSpPr txBox="1"/>
        </xdr:nvSpPr>
        <xdr:spPr>
          <a:xfrm>
            <a:off x="889686" y="5766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26" name="Text Box 46"/>
          <xdr:cNvSpPr txBox="1"/>
        </xdr:nvSpPr>
        <xdr:spPr>
          <a:xfrm>
            <a:off x="757881" y="370702"/>
            <a:ext cx="623244"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olitical</a:t>
            </a:r>
            <a:endParaRPr lang="en-PH" sz="1100">
              <a:effectLst/>
              <a:ea typeface="Calibri" panose="020F0502020204030204" pitchFamily="34" charset="0"/>
              <a:cs typeface="Times New Roman" panose="02020603050405020304" pitchFamily="18"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RE/Sept%202016%20revision/SARE%20version%204%20(PARACON%20June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untry profile"/>
      <sheetName val="country"/>
      <sheetName val="Legislation"/>
      <sheetName val="Data coll &amp; ax"/>
      <sheetName val="Lab dx"/>
      <sheetName val="IEC"/>
      <sheetName val="Prev &amp; Ctrl"/>
      <sheetName val="Dog popn"/>
      <sheetName val="Cross-cutting issues"/>
      <sheetName val="SUMMARY (Score)"/>
      <sheetName val="SUMMARY (Stage)"/>
      <sheetName val="RULES"/>
      <sheetName val="key activities"/>
      <sheetName val="masterlist"/>
    </sheetNames>
    <sheetDataSet>
      <sheetData sheetId="0"/>
      <sheetData sheetId="1"/>
      <sheetData sheetId="2">
        <row r="1">
          <cell r="A1" t="str">
            <v>Afghanistan</v>
          </cell>
        </row>
        <row r="2">
          <cell r="A2" t="str">
            <v>Africa</v>
          </cell>
        </row>
        <row r="3">
          <cell r="A3" t="str">
            <v>Aland Islands</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&amp; Barbuda</v>
          </cell>
        </row>
        <row r="12">
          <cell r="A12" t="str">
            <v>Argentina</v>
          </cell>
        </row>
        <row r="13">
          <cell r="A13" t="str">
            <v>Armenia</v>
          </cell>
        </row>
        <row r="14">
          <cell r="A14" t="str">
            <v>Aruba</v>
          </cell>
        </row>
        <row r="15">
          <cell r="A15" t="str">
            <v>Asia</v>
          </cell>
        </row>
        <row r="16">
          <cell r="A16" t="str">
            <v>Australia</v>
          </cell>
        </row>
        <row r="17">
          <cell r="A17" t="str">
            <v>Austria</v>
          </cell>
        </row>
        <row r="18">
          <cell r="A18" t="str">
            <v>Azerbaijan</v>
          </cell>
        </row>
        <row r="19">
          <cell r="A19" t="str">
            <v>Bahamas, The</v>
          </cell>
        </row>
        <row r="20">
          <cell r="A20" t="str">
            <v>Bahrain</v>
          </cell>
        </row>
        <row r="21">
          <cell r="A21" t="str">
            <v>Bangladesh</v>
          </cell>
        </row>
        <row r="22">
          <cell r="A22" t="str">
            <v>Barbados</v>
          </cell>
        </row>
        <row r="23">
          <cell r="A23" t="str">
            <v>Belarus</v>
          </cell>
        </row>
        <row r="24">
          <cell r="A24" t="str">
            <v>Belgium</v>
          </cell>
        </row>
        <row r="25">
          <cell r="A25" t="str">
            <v>Belize</v>
          </cell>
        </row>
        <row r="26">
          <cell r="A26" t="str">
            <v>Benin</v>
          </cell>
        </row>
        <row r="27">
          <cell r="A27" t="str">
            <v>Bermuda</v>
          </cell>
        </row>
        <row r="28">
          <cell r="A28" t="str">
            <v>Bhutan</v>
          </cell>
        </row>
        <row r="29">
          <cell r="A29" t="str">
            <v>Bolivia</v>
          </cell>
        </row>
        <row r="30">
          <cell r="A30" t="str">
            <v>Bonaire, St.Eustat, Saba</v>
          </cell>
        </row>
        <row r="31">
          <cell r="A31" t="str">
            <v>Bosnia and Herzegovina</v>
          </cell>
        </row>
        <row r="32">
          <cell r="A32" t="str">
            <v>Botswana</v>
          </cell>
        </row>
        <row r="33">
          <cell r="A33" t="str">
            <v>Bouvet Island</v>
          </cell>
        </row>
        <row r="34">
          <cell r="A34" t="str">
            <v>Brazil</v>
          </cell>
        </row>
        <row r="35">
          <cell r="A35" t="str">
            <v>British Indian Ocean T.</v>
          </cell>
        </row>
        <row r="36">
          <cell r="A36" t="str">
            <v>British Virgin Islands</v>
          </cell>
        </row>
        <row r="37">
          <cell r="A37" t="str">
            <v>Brunei Darussalam</v>
          </cell>
        </row>
        <row r="38">
          <cell r="A38" t="str">
            <v>Bulgaria</v>
          </cell>
        </row>
        <row r="39">
          <cell r="A39" t="str">
            <v>Burkina Faso</v>
          </cell>
        </row>
        <row r="40">
          <cell r="A40" t="str">
            <v>Burundi</v>
          </cell>
        </row>
        <row r="41">
          <cell r="A41" t="str">
            <v>Cabo Verde</v>
          </cell>
        </row>
        <row r="42">
          <cell r="A42" t="str">
            <v>Cambodia</v>
          </cell>
        </row>
        <row r="43">
          <cell r="A43" t="str">
            <v>Cameroon</v>
          </cell>
        </row>
        <row r="44">
          <cell r="A44" t="str">
            <v>Canada</v>
          </cell>
        </row>
        <row r="45">
          <cell r="A45" t="str">
            <v>Caribbean, the</v>
          </cell>
        </row>
        <row r="46">
          <cell r="A46" t="str">
            <v>Cayman Islands</v>
          </cell>
        </row>
        <row r="47">
          <cell r="A47" t="str">
            <v>Central African Republic</v>
          </cell>
        </row>
        <row r="48">
          <cell r="A48" t="str">
            <v>Central America</v>
          </cell>
        </row>
        <row r="49">
          <cell r="A49" t="str">
            <v>Chad</v>
          </cell>
        </row>
        <row r="50">
          <cell r="A50" t="str">
            <v>Chile</v>
          </cell>
        </row>
        <row r="51">
          <cell r="A51" t="str">
            <v>China</v>
          </cell>
        </row>
        <row r="52">
          <cell r="A52" t="str">
            <v>Christmas Island</v>
          </cell>
        </row>
        <row r="53">
          <cell r="A53" t="str">
            <v>Cocos (Keeling) Islands</v>
          </cell>
        </row>
        <row r="54">
          <cell r="A54" t="str">
            <v>Colombia</v>
          </cell>
        </row>
        <row r="55">
          <cell r="A55" t="str">
            <v>Comoros</v>
          </cell>
        </row>
        <row r="56">
          <cell r="A56" t="str">
            <v>Congo</v>
          </cell>
        </row>
        <row r="57">
          <cell r="A57" t="str">
            <v>Congo, Dem. Rep. of the</v>
          </cell>
        </row>
        <row r="58">
          <cell r="A58" t="str">
            <v>Cook Islands</v>
          </cell>
        </row>
        <row r="59">
          <cell r="A59" t="str">
            <v>Costa Rica</v>
          </cell>
        </row>
        <row r="60">
          <cell r="A60" t="str">
            <v>Cote D'Ivoire</v>
          </cell>
        </row>
        <row r="61">
          <cell r="A61" t="str">
            <v>Croatia</v>
          </cell>
        </row>
        <row r="62">
          <cell r="A62" t="str">
            <v>Cuba</v>
          </cell>
        </row>
        <row r="63">
          <cell r="A63" t="str">
            <v>Curaçao</v>
          </cell>
        </row>
        <row r="64">
          <cell r="A64" t="str">
            <v>Cyprus</v>
          </cell>
        </row>
        <row r="65">
          <cell r="A65" t="str">
            <v>Czech Republic</v>
          </cell>
        </row>
        <row r="66">
          <cell r="A66" t="str">
            <v>Denmark</v>
          </cell>
        </row>
        <row r="67">
          <cell r="A67" t="str">
            <v>Djibouti</v>
          </cell>
        </row>
        <row r="68">
          <cell r="A68" t="str">
            <v>Dominica</v>
          </cell>
        </row>
        <row r="69">
          <cell r="A69" t="str">
            <v>Dominican Republic</v>
          </cell>
        </row>
        <row r="70">
          <cell r="A70" t="str">
            <v>East Timor (Timor-Leste)</v>
          </cell>
        </row>
        <row r="71">
          <cell r="A71" t="str">
            <v>Ecuador</v>
          </cell>
        </row>
        <row r="72">
          <cell r="A72" t="str">
            <v>Egypt</v>
          </cell>
        </row>
        <row r="73">
          <cell r="A73" t="str">
            <v>El Salvador</v>
          </cell>
        </row>
        <row r="74">
          <cell r="A74" t="str">
            <v>Equatorial Guinea</v>
          </cell>
        </row>
        <row r="75">
          <cell r="A75" t="str">
            <v>Eritrea</v>
          </cell>
        </row>
        <row r="76">
          <cell r="A76" t="str">
            <v>Estonia</v>
          </cell>
        </row>
        <row r="77">
          <cell r="A77" t="str">
            <v>Ethiopia</v>
          </cell>
        </row>
        <row r="78">
          <cell r="A78" t="str">
            <v>Europe</v>
          </cell>
        </row>
        <row r="79">
          <cell r="A79" t="str">
            <v>European Union</v>
          </cell>
        </row>
        <row r="80">
          <cell r="A80" t="str">
            <v>Falkland Is. (Malvinas)</v>
          </cell>
        </row>
        <row r="81">
          <cell r="A81" t="str">
            <v>Faroe Islands</v>
          </cell>
        </row>
        <row r="82">
          <cell r="A82" t="str">
            <v>Fiji</v>
          </cell>
        </row>
        <row r="83">
          <cell r="A83" t="str">
            <v>Finland</v>
          </cell>
        </row>
        <row r="84">
          <cell r="A84" t="str">
            <v>France</v>
          </cell>
        </row>
        <row r="85">
          <cell r="A85" t="str">
            <v>French Guiana</v>
          </cell>
        </row>
        <row r="86">
          <cell r="A86" t="str">
            <v>French Polynesia</v>
          </cell>
        </row>
        <row r="87">
          <cell r="A87" t="str">
            <v>French Southern Terr.</v>
          </cell>
        </row>
        <row r="88">
          <cell r="A88" t="str">
            <v>Gabon</v>
          </cell>
        </row>
        <row r="89">
          <cell r="A89" t="str">
            <v>Gambia, the</v>
          </cell>
        </row>
        <row r="90">
          <cell r="A90" t="str">
            <v>Georgia</v>
          </cell>
        </row>
        <row r="91">
          <cell r="A91" t="str">
            <v>Germany</v>
          </cell>
        </row>
        <row r="92">
          <cell r="A92" t="str">
            <v>Ghana</v>
          </cell>
        </row>
        <row r="93">
          <cell r="A93" t="str">
            <v>Gibraltar</v>
          </cell>
        </row>
        <row r="94">
          <cell r="A94" t="str">
            <v>Greece</v>
          </cell>
        </row>
        <row r="95">
          <cell r="A95" t="str">
            <v>Greenland</v>
          </cell>
        </row>
        <row r="96">
          <cell r="A96" t="str">
            <v>Grenada</v>
          </cell>
        </row>
        <row r="97">
          <cell r="A97" t="str">
            <v>Guadeloupe</v>
          </cell>
        </row>
        <row r="98">
          <cell r="A98" t="str">
            <v>Guam</v>
          </cell>
        </row>
        <row r="99">
          <cell r="A99" t="str">
            <v>Guatemala</v>
          </cell>
        </row>
        <row r="100">
          <cell r="A100" t="str">
            <v>Guernsey and Alderney</v>
          </cell>
        </row>
        <row r="101">
          <cell r="A101" t="str">
            <v>Guiana, French</v>
          </cell>
        </row>
        <row r="102">
          <cell r="A102" t="str">
            <v>Guinea</v>
          </cell>
        </row>
        <row r="103">
          <cell r="A103" t="str">
            <v>Guinea-Bissau</v>
          </cell>
        </row>
        <row r="104">
          <cell r="A104" t="str">
            <v>Guinea, Equatorial</v>
          </cell>
        </row>
        <row r="105">
          <cell r="A105" t="str">
            <v>Guyana</v>
          </cell>
        </row>
        <row r="106">
          <cell r="A106" t="str">
            <v>Haiti</v>
          </cell>
        </row>
        <row r="107">
          <cell r="A107" t="str">
            <v>Heard &amp; McDonald Is.</v>
          </cell>
        </row>
        <row r="108">
          <cell r="A108" t="str">
            <v>Holy See (Vatican)</v>
          </cell>
        </row>
        <row r="109">
          <cell r="A109" t="str">
            <v>Honduras</v>
          </cell>
        </row>
        <row r="110">
          <cell r="A110" t="str">
            <v>Hong Kong, (China)</v>
          </cell>
        </row>
        <row r="111">
          <cell r="A111" t="str">
            <v>Hungary</v>
          </cell>
        </row>
        <row r="112">
          <cell r="A112" t="str">
            <v>Iceland</v>
          </cell>
        </row>
        <row r="113">
          <cell r="A113" t="str">
            <v>India</v>
          </cell>
        </row>
        <row r="114">
          <cell r="A114" t="str">
            <v>Indonesia</v>
          </cell>
        </row>
        <row r="115">
          <cell r="A115" t="str">
            <v>Iran, Islamic Republic of</v>
          </cell>
        </row>
        <row r="116">
          <cell r="A116" t="str">
            <v>Iraq</v>
          </cell>
        </row>
        <row r="117">
          <cell r="A117" t="str">
            <v>Ireland</v>
          </cell>
        </row>
        <row r="118">
          <cell r="A118" t="str">
            <v>Israel</v>
          </cell>
        </row>
        <row r="119">
          <cell r="A119" t="str">
            <v>Italy</v>
          </cell>
        </row>
        <row r="120">
          <cell r="A120" t="str">
            <v>Ivory Coast (Cote d'Ivoire)</v>
          </cell>
        </row>
        <row r="121">
          <cell r="A121" t="str">
            <v>Jamaica</v>
          </cell>
        </row>
        <row r="122">
          <cell r="A122" t="str">
            <v>Japan</v>
          </cell>
        </row>
        <row r="123">
          <cell r="A123" t="str">
            <v>Jersey</v>
          </cell>
        </row>
        <row r="124">
          <cell r="A124" t="str">
            <v>Jordan</v>
          </cell>
        </row>
        <row r="125">
          <cell r="A125" t="str">
            <v>Kazakhstan</v>
          </cell>
        </row>
        <row r="126">
          <cell r="A126" t="str">
            <v>Kenya</v>
          </cell>
        </row>
        <row r="127">
          <cell r="A127" t="str">
            <v>Kiribati</v>
          </cell>
        </row>
        <row r="128">
          <cell r="A128" t="str">
            <v>Korea Dem. People's Rep.</v>
          </cell>
        </row>
        <row r="129">
          <cell r="A129" t="str">
            <v>Korea, (South) Republic of</v>
          </cell>
        </row>
        <row r="130">
          <cell r="A130" t="str">
            <v>Kosovo</v>
          </cell>
        </row>
        <row r="131">
          <cell r="A131" t="str">
            <v>Kuwait</v>
          </cell>
        </row>
        <row r="132">
          <cell r="A132" t="str">
            <v>Kyrgyzstan</v>
          </cell>
        </row>
        <row r="133">
          <cell r="A133" t="str">
            <v>Lao People's Dem. Rep.</v>
          </cell>
        </row>
        <row r="134">
          <cell r="A134" t="str">
            <v>Latvia</v>
          </cell>
        </row>
        <row r="135">
          <cell r="A135" t="str">
            <v>Lebanon</v>
          </cell>
        </row>
        <row r="136">
          <cell r="A136" t="str">
            <v>Lesotho</v>
          </cell>
        </row>
        <row r="137">
          <cell r="A137" t="str">
            <v>Liberia</v>
          </cell>
        </row>
        <row r="138">
          <cell r="A138" t="str">
            <v>Libyan Arab Jamahiriya</v>
          </cell>
        </row>
        <row r="139">
          <cell r="A139" t="str">
            <v>Liechtenstein</v>
          </cell>
        </row>
        <row r="140">
          <cell r="A140" t="str">
            <v>Lithuania</v>
          </cell>
        </row>
        <row r="141">
          <cell r="A141" t="str">
            <v>Luxembourg</v>
          </cell>
        </row>
        <row r="142">
          <cell r="A142" t="str">
            <v>Macao, (China)</v>
          </cell>
        </row>
        <row r="143">
          <cell r="A143" t="str">
            <v>Macedonia, TFYR</v>
          </cell>
        </row>
        <row r="144">
          <cell r="A144" t="str">
            <v>Madagascar</v>
          </cell>
        </row>
        <row r="145">
          <cell r="A145" t="str">
            <v>Malawi</v>
          </cell>
        </row>
        <row r="146">
          <cell r="A146" t="str">
            <v>Malaysia</v>
          </cell>
        </row>
        <row r="147">
          <cell r="A147" t="str">
            <v>Maldives</v>
          </cell>
        </row>
        <row r="148">
          <cell r="A148" t="str">
            <v>Mali</v>
          </cell>
        </row>
        <row r="149">
          <cell r="A149" t="str">
            <v>Malta</v>
          </cell>
        </row>
        <row r="150">
          <cell r="A150" t="str">
            <v>Man, Isle of</v>
          </cell>
        </row>
        <row r="151">
          <cell r="A151" t="str">
            <v>Marshall Islands</v>
          </cell>
        </row>
        <row r="152">
          <cell r="A152" t="str">
            <v>Martinique (FR)</v>
          </cell>
        </row>
        <row r="153">
          <cell r="A153" t="str">
            <v>Mauritania</v>
          </cell>
        </row>
        <row r="154">
          <cell r="A154" t="str">
            <v>Mauritius</v>
          </cell>
        </row>
        <row r="155">
          <cell r="A155" t="str">
            <v>Mayotte (FR)</v>
          </cell>
        </row>
        <row r="156">
          <cell r="A156" t="str">
            <v>Mexico</v>
          </cell>
        </row>
        <row r="157">
          <cell r="A157" t="str">
            <v>Micronesia, Fed. States of</v>
          </cell>
        </row>
        <row r="158">
          <cell r="A158" t="str">
            <v>Middle East</v>
          </cell>
        </row>
        <row r="159">
          <cell r="A159" t="str">
            <v>Moldova, Republic of</v>
          </cell>
        </row>
        <row r="160">
          <cell r="A160" t="str">
            <v>Monaco</v>
          </cell>
        </row>
        <row r="161">
          <cell r="A161" t="str">
            <v>Mongolia</v>
          </cell>
        </row>
        <row r="162">
          <cell r="A162" t="str">
            <v>Montenegro</v>
          </cell>
        </row>
        <row r="163">
          <cell r="A163" t="str">
            <v>Montserrat</v>
          </cell>
        </row>
        <row r="164">
          <cell r="A164" t="str">
            <v>Morocco</v>
          </cell>
        </row>
        <row r="165">
          <cell r="A165" t="str">
            <v>Mozambique</v>
          </cell>
        </row>
        <row r="166">
          <cell r="A166" t="str">
            <v>Myanmar (ex-Burma)</v>
          </cell>
        </row>
        <row r="167">
          <cell r="A167" t="str">
            <v>Namibia</v>
          </cell>
        </row>
        <row r="168">
          <cell r="A168" t="str">
            <v>Nauru</v>
          </cell>
        </row>
        <row r="169">
          <cell r="A169" t="str">
            <v>Nepal</v>
          </cell>
        </row>
        <row r="170">
          <cell r="A170" t="str">
            <v>Netherlands</v>
          </cell>
        </row>
        <row r="171">
          <cell r="A171" t="str">
            <v>Netherlands Antilles</v>
          </cell>
        </row>
        <row r="172">
          <cell r="A172" t="str">
            <v>New Caledonia</v>
          </cell>
        </row>
        <row r="173">
          <cell r="A173" t="str">
            <v>New Zealand</v>
          </cell>
        </row>
        <row r="174">
          <cell r="A174" t="str">
            <v>Nicaragua</v>
          </cell>
        </row>
        <row r="175">
          <cell r="A175" t="str">
            <v>Niger</v>
          </cell>
        </row>
        <row r="176">
          <cell r="A176" t="str">
            <v>Nigeria</v>
          </cell>
        </row>
        <row r="177">
          <cell r="A177" t="str">
            <v>Niue</v>
          </cell>
        </row>
        <row r="178">
          <cell r="A178" t="str">
            <v>Norfolk Island</v>
          </cell>
        </row>
        <row r="179">
          <cell r="A179" t="str">
            <v>North America</v>
          </cell>
        </row>
        <row r="180">
          <cell r="A180" t="str">
            <v>Northern Mariana Islands</v>
          </cell>
        </row>
        <row r="181">
          <cell r="A181" t="str">
            <v>Norway</v>
          </cell>
        </row>
        <row r="182">
          <cell r="A182" t="str">
            <v>Oceania</v>
          </cell>
        </row>
        <row r="183">
          <cell r="A183" t="str">
            <v>Oman</v>
          </cell>
        </row>
        <row r="184">
          <cell r="A184" t="str">
            <v>Pakistan</v>
          </cell>
        </row>
        <row r="185">
          <cell r="A185" t="str">
            <v>Palau</v>
          </cell>
        </row>
        <row r="186">
          <cell r="A186" t="str">
            <v>Palestinian Territory</v>
          </cell>
        </row>
        <row r="187">
          <cell r="A187" t="str">
            <v>Panama</v>
          </cell>
        </row>
        <row r="188">
          <cell r="A188" t="str">
            <v>Papua New Guinea</v>
          </cell>
        </row>
        <row r="189">
          <cell r="A189" t="str">
            <v>Paraguay</v>
          </cell>
        </row>
        <row r="190">
          <cell r="A190" t="str">
            <v>Peru</v>
          </cell>
        </row>
        <row r="191">
          <cell r="A191" t="str">
            <v>Philippines</v>
          </cell>
        </row>
        <row r="192">
          <cell r="A192" t="str">
            <v>Pitcairn Island</v>
          </cell>
        </row>
        <row r="193">
          <cell r="A193" t="str">
            <v>Poland</v>
          </cell>
        </row>
        <row r="194">
          <cell r="A194" t="str">
            <v>Portugal</v>
          </cell>
        </row>
        <row r="195">
          <cell r="A195" t="str">
            <v>Puerto Rico</v>
          </cell>
        </row>
        <row r="196">
          <cell r="A196" t="str">
            <v>Qatar</v>
          </cell>
        </row>
        <row r="197">
          <cell r="A197" t="str">
            <v>Reunion (FR)</v>
          </cell>
        </row>
        <row r="198">
          <cell r="A198" t="str">
            <v>Romania</v>
          </cell>
        </row>
        <row r="199">
          <cell r="A199" t="str">
            <v>Russia (Russian Fed.)</v>
          </cell>
        </row>
        <row r="200">
          <cell r="A200" t="str">
            <v>Rwanda</v>
          </cell>
        </row>
        <row r="201">
          <cell r="A201" t="str">
            <v>Sahara, Western</v>
          </cell>
        </row>
        <row r="202">
          <cell r="A202" t="str">
            <v>Saint Barthelemy (FR)</v>
          </cell>
        </row>
        <row r="203">
          <cell r="A203" t="str">
            <v>Saint Helena (UK)</v>
          </cell>
        </row>
        <row r="204">
          <cell r="A204" t="str">
            <v>Saint Kitts and Nevis</v>
          </cell>
        </row>
        <row r="205">
          <cell r="A205" t="str">
            <v>Saint Lucia</v>
          </cell>
        </row>
        <row r="206">
          <cell r="A206" t="str">
            <v>Saint Martin (FR)</v>
          </cell>
        </row>
        <row r="207">
          <cell r="A207" t="str">
            <v>S Pierre &amp; Miquelon(FR)</v>
          </cell>
        </row>
        <row r="208">
          <cell r="A208" t="str">
            <v>S Vincent &amp; Grenadines</v>
          </cell>
        </row>
        <row r="209">
          <cell r="A209" t="str">
            <v>Samoa</v>
          </cell>
        </row>
        <row r="210">
          <cell r="A210" t="str">
            <v>San Marino</v>
          </cell>
        </row>
        <row r="211">
          <cell r="A211" t="str">
            <v>Sao Tome and Principe</v>
          </cell>
        </row>
        <row r="212">
          <cell r="A212" t="str">
            <v>Saudi Arabia</v>
          </cell>
        </row>
        <row r="213">
          <cell r="A213" t="str">
            <v>Senegal</v>
          </cell>
        </row>
        <row r="214">
          <cell r="A214" t="str">
            <v>Serbia</v>
          </cell>
        </row>
        <row r="215">
          <cell r="A215" t="str">
            <v>Seychelles</v>
          </cell>
        </row>
        <row r="216">
          <cell r="A216" t="str">
            <v>Sierra Leone</v>
          </cell>
        </row>
        <row r="217">
          <cell r="A217" t="str">
            <v>Singapore</v>
          </cell>
        </row>
        <row r="218">
          <cell r="A218" t="str">
            <v>Slovakia</v>
          </cell>
        </row>
        <row r="219">
          <cell r="A219" t="str">
            <v>Slovenia</v>
          </cell>
        </row>
        <row r="220">
          <cell r="A220" t="str">
            <v>Solomon Islands</v>
          </cell>
        </row>
        <row r="221">
          <cell r="A221" t="str">
            <v>Somalia</v>
          </cell>
        </row>
        <row r="222">
          <cell r="A222" t="str">
            <v>South Africa</v>
          </cell>
        </row>
        <row r="223">
          <cell r="A223" t="str">
            <v>South America</v>
          </cell>
        </row>
        <row r="224">
          <cell r="A224" t="str">
            <v>S.George &amp; S.Sandwich</v>
          </cell>
        </row>
        <row r="225">
          <cell r="A225" t="str">
            <v>South Sudan</v>
          </cell>
        </row>
        <row r="226">
          <cell r="A226" t="str">
            <v>Spain</v>
          </cell>
        </row>
        <row r="227">
          <cell r="A227" t="str">
            <v>Sri Lanka (ex-Ceilan)</v>
          </cell>
        </row>
        <row r="228">
          <cell r="A228" t="str">
            <v>Sudan</v>
          </cell>
        </row>
        <row r="229">
          <cell r="A229" t="str">
            <v>Suriname</v>
          </cell>
        </row>
        <row r="230">
          <cell r="A230" t="str">
            <v>Svalbard &amp; Jan Mayen Is.</v>
          </cell>
        </row>
        <row r="231">
          <cell r="A231" t="str">
            <v>Swaziland</v>
          </cell>
        </row>
        <row r="232">
          <cell r="A232" t="str">
            <v>Sweden</v>
          </cell>
        </row>
        <row r="233">
          <cell r="A233" t="str">
            <v>Switzerland</v>
          </cell>
        </row>
        <row r="234">
          <cell r="A234" t="str">
            <v>Syrian Arab Republic</v>
          </cell>
        </row>
        <row r="235">
          <cell r="A235" t="str">
            <v>Taiwan</v>
          </cell>
        </row>
        <row r="236">
          <cell r="A236" t="str">
            <v>Tajikistan</v>
          </cell>
        </row>
        <row r="237">
          <cell r="A237" t="str">
            <v>Tanzania, United Rep. of</v>
          </cell>
        </row>
        <row r="238">
          <cell r="A238" t="str">
            <v>Thailand</v>
          </cell>
        </row>
        <row r="239">
          <cell r="A239" t="str">
            <v>Timor-Leste (East Timor)</v>
          </cell>
        </row>
        <row r="240">
          <cell r="A240" t="str">
            <v>Togo</v>
          </cell>
        </row>
        <row r="241">
          <cell r="A241" t="str">
            <v>Tokelau</v>
          </cell>
        </row>
        <row r="242">
          <cell r="A242" t="str">
            <v>Tonga</v>
          </cell>
        </row>
        <row r="243">
          <cell r="A243" t="str">
            <v>Trinidad &amp; Tobago</v>
          </cell>
        </row>
        <row r="244">
          <cell r="A244" t="str">
            <v>Tunisia</v>
          </cell>
        </row>
        <row r="245">
          <cell r="A245" t="str">
            <v>Turkey</v>
          </cell>
        </row>
        <row r="246">
          <cell r="A246" t="str">
            <v>Turkmenistan</v>
          </cell>
        </row>
        <row r="247">
          <cell r="A247" t="str">
            <v>Turks and Caicos Is.</v>
          </cell>
        </row>
        <row r="248">
          <cell r="A248" t="str">
            <v>Tuvalu</v>
          </cell>
        </row>
        <row r="249">
          <cell r="A249" t="str">
            <v>Uganda</v>
          </cell>
        </row>
        <row r="250">
          <cell r="A250" t="str">
            <v>Ukraine</v>
          </cell>
        </row>
        <row r="251">
          <cell r="A251" t="str">
            <v>United Arab Emirates</v>
          </cell>
        </row>
        <row r="252">
          <cell r="A252" t="str">
            <v>United Kingdom</v>
          </cell>
        </row>
        <row r="253">
          <cell r="A253" t="str">
            <v>United States</v>
          </cell>
        </row>
        <row r="254">
          <cell r="A254" t="str">
            <v>US Minor Outlying Isl.</v>
          </cell>
        </row>
        <row r="255">
          <cell r="A255" t="str">
            <v>Uruguay</v>
          </cell>
        </row>
        <row r="256">
          <cell r="A256" t="str">
            <v>Uzbekistan</v>
          </cell>
        </row>
        <row r="257">
          <cell r="A257" t="str">
            <v>Vanuatu</v>
          </cell>
        </row>
        <row r="258">
          <cell r="A258" t="str">
            <v>Vatican (Holy See)</v>
          </cell>
        </row>
        <row r="259">
          <cell r="A259" t="str">
            <v>Venezuela</v>
          </cell>
        </row>
        <row r="260">
          <cell r="A260" t="str">
            <v>Viet Nam</v>
          </cell>
        </row>
        <row r="261">
          <cell r="A261" t="str">
            <v>Virgin Islands, British</v>
          </cell>
        </row>
        <row r="262">
          <cell r="A262" t="str">
            <v>Virgin Islands, U.S.</v>
          </cell>
        </row>
        <row r="263">
          <cell r="A263" t="str">
            <v>Wallis and Futuna</v>
          </cell>
        </row>
        <row r="264">
          <cell r="A264" t="str">
            <v>Western Sahara</v>
          </cell>
        </row>
        <row r="265">
          <cell r="A265" t="str">
            <v>Yemen</v>
          </cell>
        </row>
        <row r="266">
          <cell r="A266" t="str">
            <v>Zambia</v>
          </cell>
        </row>
        <row r="267">
          <cell r="A267" t="str">
            <v>Zimbabwe</v>
          </cell>
        </row>
      </sheetData>
      <sheetData sheetId="3">
        <row r="5">
          <cell r="A5">
            <v>0</v>
          </cell>
          <cell r="E5">
            <v>0</v>
          </cell>
        </row>
        <row r="6">
          <cell r="A6">
            <v>1</v>
          </cell>
          <cell r="E6">
            <v>0</v>
          </cell>
        </row>
        <row r="7">
          <cell r="A7">
            <v>2</v>
          </cell>
          <cell r="E7">
            <v>0</v>
          </cell>
        </row>
        <row r="8">
          <cell r="A8">
            <v>0</v>
          </cell>
          <cell r="E8">
            <v>0</v>
          </cell>
        </row>
        <row r="9">
          <cell r="A9">
            <v>1</v>
          </cell>
          <cell r="E9">
            <v>0</v>
          </cell>
        </row>
        <row r="10">
          <cell r="A10">
            <v>2</v>
          </cell>
          <cell r="E10">
            <v>0</v>
          </cell>
        </row>
        <row r="11">
          <cell r="A11">
            <v>0</v>
          </cell>
          <cell r="E11">
            <v>0</v>
          </cell>
        </row>
        <row r="12">
          <cell r="A12">
            <v>1</v>
          </cell>
          <cell r="E12">
            <v>0</v>
          </cell>
        </row>
        <row r="13">
          <cell r="A13">
            <v>1</v>
          </cell>
          <cell r="E13">
            <v>0</v>
          </cell>
        </row>
        <row r="14">
          <cell r="A14">
            <v>1</v>
          </cell>
          <cell r="E14">
            <v>0</v>
          </cell>
        </row>
        <row r="15">
          <cell r="A15">
            <v>1</v>
          </cell>
          <cell r="E15">
            <v>0</v>
          </cell>
        </row>
        <row r="16">
          <cell r="A16">
            <v>1</v>
          </cell>
          <cell r="E16">
            <v>0</v>
          </cell>
        </row>
        <row r="17">
          <cell r="A17">
            <v>1</v>
          </cell>
          <cell r="E17">
            <v>0</v>
          </cell>
        </row>
        <row r="18">
          <cell r="A18">
            <v>2</v>
          </cell>
          <cell r="E18">
            <v>0</v>
          </cell>
        </row>
        <row r="19">
          <cell r="A19">
            <v>4</v>
          </cell>
          <cell r="E19">
            <v>0</v>
          </cell>
        </row>
      </sheetData>
      <sheetData sheetId="4">
        <row r="5">
          <cell r="A5">
            <v>1</v>
          </cell>
          <cell r="E5">
            <v>0</v>
          </cell>
        </row>
        <row r="6">
          <cell r="A6">
            <v>1</v>
          </cell>
          <cell r="E6">
            <v>0</v>
          </cell>
        </row>
        <row r="7">
          <cell r="A7">
            <v>1</v>
          </cell>
          <cell r="E7">
            <v>0</v>
          </cell>
        </row>
        <row r="8">
          <cell r="A8">
            <v>1</v>
          </cell>
          <cell r="E8">
            <v>0</v>
          </cell>
        </row>
        <row r="9">
          <cell r="A9">
            <v>1</v>
          </cell>
          <cell r="E9">
            <v>0</v>
          </cell>
        </row>
        <row r="10">
          <cell r="A10">
            <v>1</v>
          </cell>
          <cell r="E10">
            <v>0</v>
          </cell>
        </row>
        <row r="11">
          <cell r="A11">
            <v>2</v>
          </cell>
          <cell r="E11">
            <v>0</v>
          </cell>
        </row>
        <row r="12">
          <cell r="A12">
            <v>2</v>
          </cell>
          <cell r="E12">
            <v>0</v>
          </cell>
        </row>
        <row r="13">
          <cell r="A13">
            <v>2</v>
          </cell>
          <cell r="E13">
            <v>0</v>
          </cell>
        </row>
        <row r="14">
          <cell r="A14">
            <v>2</v>
          </cell>
          <cell r="E14">
            <v>0</v>
          </cell>
        </row>
        <row r="15">
          <cell r="A15">
            <v>3</v>
          </cell>
          <cell r="E15">
            <v>0</v>
          </cell>
        </row>
        <row r="16">
          <cell r="A16">
            <v>3</v>
          </cell>
          <cell r="E16">
            <v>0</v>
          </cell>
        </row>
        <row r="17">
          <cell r="A17">
            <v>3</v>
          </cell>
          <cell r="E17">
            <v>0</v>
          </cell>
        </row>
        <row r="18">
          <cell r="A18">
            <v>4</v>
          </cell>
          <cell r="E18">
            <v>0</v>
          </cell>
        </row>
        <row r="19">
          <cell r="A19">
            <v>4</v>
          </cell>
          <cell r="E19">
            <v>0</v>
          </cell>
        </row>
        <row r="20">
          <cell r="A20">
            <v>5</v>
          </cell>
          <cell r="E20">
            <v>0</v>
          </cell>
        </row>
        <row r="21">
          <cell r="A21">
            <v>3</v>
          </cell>
          <cell r="E21">
            <v>0</v>
          </cell>
        </row>
        <row r="22">
          <cell r="A22">
            <v>3</v>
          </cell>
          <cell r="E22">
            <v>0</v>
          </cell>
        </row>
      </sheetData>
      <sheetData sheetId="5">
        <row r="5">
          <cell r="A5">
            <v>0</v>
          </cell>
          <cell r="E5">
            <v>0</v>
          </cell>
        </row>
        <row r="6">
          <cell r="A6">
            <v>0</v>
          </cell>
          <cell r="E6">
            <v>0</v>
          </cell>
        </row>
        <row r="7">
          <cell r="A7">
            <v>0</v>
          </cell>
          <cell r="E7">
            <v>0</v>
          </cell>
        </row>
        <row r="8">
          <cell r="A8">
            <v>1</v>
          </cell>
          <cell r="E8">
            <v>0</v>
          </cell>
        </row>
        <row r="9">
          <cell r="A9">
            <v>2</v>
          </cell>
          <cell r="E9">
            <v>0</v>
          </cell>
        </row>
        <row r="10">
          <cell r="A10">
            <v>2</v>
          </cell>
          <cell r="E10">
            <v>0</v>
          </cell>
        </row>
        <row r="11">
          <cell r="A11">
            <v>3</v>
          </cell>
          <cell r="E11">
            <v>0</v>
          </cell>
        </row>
        <row r="12">
          <cell r="A12">
            <v>3</v>
          </cell>
          <cell r="E12">
            <v>0</v>
          </cell>
        </row>
        <row r="13">
          <cell r="A13">
            <v>4</v>
          </cell>
          <cell r="E13">
            <v>0</v>
          </cell>
        </row>
        <row r="14">
          <cell r="A14">
            <v>4</v>
          </cell>
          <cell r="E14">
            <v>0</v>
          </cell>
        </row>
        <row r="15">
          <cell r="A15">
            <v>5</v>
          </cell>
          <cell r="E15">
            <v>0</v>
          </cell>
        </row>
      </sheetData>
      <sheetData sheetId="6">
        <row r="5">
          <cell r="A5">
            <v>2</v>
          </cell>
          <cell r="E5">
            <v>0</v>
          </cell>
        </row>
        <row r="6">
          <cell r="A6">
            <v>1</v>
          </cell>
          <cell r="E6">
            <v>0</v>
          </cell>
        </row>
        <row r="7">
          <cell r="A7">
            <v>1</v>
          </cell>
          <cell r="E7">
            <v>0</v>
          </cell>
        </row>
        <row r="8">
          <cell r="A8">
            <v>1</v>
          </cell>
          <cell r="E8">
            <v>0</v>
          </cell>
        </row>
        <row r="9">
          <cell r="A9">
            <v>2</v>
          </cell>
          <cell r="E9">
            <v>0</v>
          </cell>
        </row>
        <row r="10">
          <cell r="A10">
            <v>3</v>
          </cell>
          <cell r="E10">
            <v>0</v>
          </cell>
        </row>
        <row r="11">
          <cell r="A11">
            <v>1</v>
          </cell>
          <cell r="E11">
            <v>0</v>
          </cell>
        </row>
        <row r="12">
          <cell r="A12">
            <v>2</v>
          </cell>
          <cell r="E12">
            <v>0</v>
          </cell>
        </row>
        <row r="13">
          <cell r="A13">
            <v>2</v>
          </cell>
          <cell r="E13">
            <v>0</v>
          </cell>
        </row>
        <row r="14">
          <cell r="A14">
            <v>3</v>
          </cell>
          <cell r="E14">
            <v>0</v>
          </cell>
        </row>
        <row r="15">
          <cell r="A15">
            <v>3</v>
          </cell>
          <cell r="E15">
            <v>0</v>
          </cell>
        </row>
        <row r="16">
          <cell r="A16">
            <v>3</v>
          </cell>
          <cell r="E16">
            <v>0</v>
          </cell>
        </row>
        <row r="17">
          <cell r="A17">
            <v>4</v>
          </cell>
          <cell r="E17">
            <v>0</v>
          </cell>
        </row>
        <row r="18">
          <cell r="A18">
            <v>4</v>
          </cell>
          <cell r="E18">
            <v>0</v>
          </cell>
        </row>
        <row r="19">
          <cell r="A19">
            <v>5</v>
          </cell>
          <cell r="E19">
            <v>0</v>
          </cell>
        </row>
        <row r="20">
          <cell r="A20">
            <v>1</v>
          </cell>
          <cell r="E20">
            <v>0</v>
          </cell>
        </row>
        <row r="21">
          <cell r="A21">
            <v>2</v>
          </cell>
          <cell r="E21">
            <v>0</v>
          </cell>
        </row>
      </sheetData>
      <sheetData sheetId="7">
        <row r="5">
          <cell r="A5">
            <v>1</v>
          </cell>
          <cell r="E5">
            <v>0</v>
          </cell>
        </row>
        <row r="6">
          <cell r="A6">
            <v>1</v>
          </cell>
          <cell r="E6">
            <v>0</v>
          </cell>
        </row>
        <row r="7">
          <cell r="A7">
            <v>2</v>
          </cell>
          <cell r="E7">
            <v>0</v>
          </cell>
        </row>
        <row r="8">
          <cell r="A8">
            <v>2</v>
          </cell>
          <cell r="E8">
            <v>0</v>
          </cell>
        </row>
        <row r="9">
          <cell r="A9">
            <v>2</v>
          </cell>
          <cell r="E9">
            <v>0</v>
          </cell>
        </row>
        <row r="10">
          <cell r="A10">
            <v>3</v>
          </cell>
          <cell r="E10">
            <v>0</v>
          </cell>
        </row>
        <row r="11">
          <cell r="A11">
            <v>5</v>
          </cell>
          <cell r="E11">
            <v>0</v>
          </cell>
        </row>
        <row r="12">
          <cell r="A12">
            <v>1</v>
          </cell>
          <cell r="E12">
            <v>0</v>
          </cell>
        </row>
        <row r="13">
          <cell r="A13">
            <v>1</v>
          </cell>
          <cell r="E13">
            <v>0</v>
          </cell>
        </row>
        <row r="14">
          <cell r="A14">
            <v>2</v>
          </cell>
          <cell r="E14">
            <v>0</v>
          </cell>
        </row>
        <row r="15">
          <cell r="A15">
            <v>2</v>
          </cell>
          <cell r="E15">
            <v>0</v>
          </cell>
        </row>
        <row r="16">
          <cell r="A16">
            <v>3</v>
          </cell>
          <cell r="E16">
            <v>0</v>
          </cell>
        </row>
        <row r="17">
          <cell r="A17">
            <v>3</v>
          </cell>
          <cell r="E17">
            <v>0</v>
          </cell>
        </row>
        <row r="18">
          <cell r="A18">
            <v>4</v>
          </cell>
          <cell r="E18">
            <v>0</v>
          </cell>
        </row>
        <row r="19">
          <cell r="A19">
            <v>5</v>
          </cell>
          <cell r="E19">
            <v>0</v>
          </cell>
        </row>
        <row r="20">
          <cell r="A20">
            <v>1</v>
          </cell>
          <cell r="E20">
            <v>0</v>
          </cell>
        </row>
        <row r="21">
          <cell r="A21">
            <v>2</v>
          </cell>
          <cell r="E21">
            <v>0</v>
          </cell>
        </row>
        <row r="22">
          <cell r="A22">
            <v>2</v>
          </cell>
          <cell r="E22">
            <v>0</v>
          </cell>
        </row>
        <row r="23">
          <cell r="A23">
            <v>3</v>
          </cell>
          <cell r="E23">
            <v>0</v>
          </cell>
        </row>
        <row r="24">
          <cell r="A24">
            <v>3</v>
          </cell>
          <cell r="E24">
            <v>0</v>
          </cell>
        </row>
        <row r="25">
          <cell r="A25">
            <v>3</v>
          </cell>
          <cell r="E25">
            <v>0</v>
          </cell>
        </row>
        <row r="26">
          <cell r="A26">
            <v>4</v>
          </cell>
          <cell r="E26">
            <v>0</v>
          </cell>
        </row>
        <row r="27">
          <cell r="A27">
            <v>4</v>
          </cell>
          <cell r="E27">
            <v>0</v>
          </cell>
        </row>
        <row r="28">
          <cell r="A28">
            <v>4</v>
          </cell>
          <cell r="E28">
            <v>0</v>
          </cell>
        </row>
        <row r="29">
          <cell r="A29">
            <v>5</v>
          </cell>
          <cell r="E29">
            <v>0</v>
          </cell>
        </row>
      </sheetData>
      <sheetData sheetId="8">
        <row r="5">
          <cell r="A5">
            <v>1</v>
          </cell>
          <cell r="E5">
            <v>0</v>
          </cell>
        </row>
        <row r="6">
          <cell r="A6">
            <v>1</v>
          </cell>
          <cell r="E6">
            <v>0</v>
          </cell>
        </row>
        <row r="7">
          <cell r="A7">
            <v>2</v>
          </cell>
          <cell r="E7">
            <v>0</v>
          </cell>
        </row>
        <row r="8">
          <cell r="A8">
            <v>2</v>
          </cell>
          <cell r="E8">
            <v>0</v>
          </cell>
        </row>
        <row r="9">
          <cell r="A9">
            <v>5</v>
          </cell>
          <cell r="E9">
            <v>0</v>
          </cell>
        </row>
      </sheetData>
      <sheetData sheetId="9">
        <row r="5">
          <cell r="A5">
            <v>0</v>
          </cell>
          <cell r="E5">
            <v>0</v>
          </cell>
        </row>
        <row r="6">
          <cell r="A6">
            <v>1</v>
          </cell>
          <cell r="E6">
            <v>0</v>
          </cell>
        </row>
        <row r="7">
          <cell r="A7">
            <v>1</v>
          </cell>
          <cell r="E7">
            <v>0</v>
          </cell>
        </row>
        <row r="8">
          <cell r="A8">
            <v>1</v>
          </cell>
          <cell r="E8">
            <v>0</v>
          </cell>
        </row>
        <row r="9">
          <cell r="A9">
            <v>2</v>
          </cell>
          <cell r="E9">
            <v>0</v>
          </cell>
        </row>
        <row r="10">
          <cell r="A10">
            <v>2</v>
          </cell>
          <cell r="E10">
            <v>0</v>
          </cell>
        </row>
        <row r="11">
          <cell r="A11">
            <v>1</v>
          </cell>
          <cell r="E11">
            <v>0</v>
          </cell>
        </row>
        <row r="12">
          <cell r="A12">
            <v>1</v>
          </cell>
          <cell r="E12">
            <v>0</v>
          </cell>
        </row>
        <row r="13">
          <cell r="A13">
            <v>2</v>
          </cell>
          <cell r="E13">
            <v>0</v>
          </cell>
        </row>
        <row r="14">
          <cell r="A14">
            <v>2</v>
          </cell>
          <cell r="E14">
            <v>0</v>
          </cell>
        </row>
        <row r="15">
          <cell r="A15">
            <v>3</v>
          </cell>
          <cell r="E15">
            <v>0</v>
          </cell>
        </row>
        <row r="16">
          <cell r="A16">
            <v>4</v>
          </cell>
          <cell r="E16">
            <v>0</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caninerabiesblueprint.org/OIE-Terrestrial-Animal-Health-Code" TargetMode="External"/><Relationship Id="rId13" Type="http://schemas.openxmlformats.org/officeDocument/2006/relationships/hyperlink" Target="http://caninerabiesblueprint.org/3-2-9-How-do-I-make-rabies-a?lang=en" TargetMode="External"/><Relationship Id="rId18" Type="http://schemas.openxmlformats.org/officeDocument/2006/relationships/drawing" Target="../drawings/drawing9.xml"/><Relationship Id="rId3" Type="http://schemas.openxmlformats.org/officeDocument/2006/relationships/hyperlink" Target="http://caninerabiesblueprint.org/3-2-Legislation?lang=en" TargetMode="External"/><Relationship Id="rId7" Type="http://schemas.openxmlformats.org/officeDocument/2006/relationships/hyperlink" Target="http://caninerabiesblueprint.org/3-2-3-Why-does-rabies-need-to-be-a?lang=en" TargetMode="External"/><Relationship Id="rId12" Type="http://schemas.openxmlformats.org/officeDocument/2006/relationships/hyperlink" Target="http://caninerabiesblueprint.org/3-2-9-How-do-I-make-rabies-a?lang=en" TargetMode="External"/><Relationship Id="rId17" Type="http://schemas.openxmlformats.org/officeDocument/2006/relationships/hyperlink" Target="http://caninerabiesblueprint.org/3-2-Legislation?lang=en" TargetMode="External"/><Relationship Id="rId2" Type="http://schemas.openxmlformats.org/officeDocument/2006/relationships/hyperlink" Target="http://caninerabiesblueprint.org/WHO-expert-consultation-on-rabies" TargetMode="External"/><Relationship Id="rId16" Type="http://schemas.openxmlformats.org/officeDocument/2006/relationships/hyperlink" Target="http://caninerabiesblueprint.org/3-2-11-What-laws-and-by-laws-may?lang=en" TargetMode="External"/><Relationship Id="rId1" Type="http://schemas.openxmlformats.org/officeDocument/2006/relationships/hyperlink" Target="http://caninerabiesblueprint.org/OIE-Terrestrial-Animal-Health-Code" TargetMode="External"/><Relationship Id="rId6" Type="http://schemas.openxmlformats.org/officeDocument/2006/relationships/hyperlink" Target="http://caninerabiesblueprint.org/3-2-3-Why-does-rabies-need-to-be-a?lang=en" TargetMode="External"/><Relationship Id="rId11" Type="http://schemas.openxmlformats.org/officeDocument/2006/relationships/hyperlink" Target="http://caninerabiesblueprint.org/WHO-expert-consultation-on-rabies" TargetMode="External"/><Relationship Id="rId5" Type="http://schemas.openxmlformats.org/officeDocument/2006/relationships/hyperlink" Target="http://caninerabiesblueprint.org/3-2-Legislation?lang=en" TargetMode="External"/><Relationship Id="rId15" Type="http://schemas.openxmlformats.org/officeDocument/2006/relationships/hyperlink" Target="http://caninerabiesblueprint.org/General-guide-on-how-to-construct?lang=en" TargetMode="External"/><Relationship Id="rId10" Type="http://schemas.openxmlformats.org/officeDocument/2006/relationships/hyperlink" Target="http://caninerabiesblueprint.org/OIE-Terrestrial-Animal-Health-Code" TargetMode="External"/><Relationship Id="rId4" Type="http://schemas.openxmlformats.org/officeDocument/2006/relationships/hyperlink" Target="http://caninerabiesblueprint.org/3-2-Legislation?lang=en" TargetMode="External"/><Relationship Id="rId9" Type="http://schemas.openxmlformats.org/officeDocument/2006/relationships/hyperlink" Target="http://caninerabiesblueprint.org/WHO-expert-consultation-on-rabies" TargetMode="External"/><Relationship Id="rId14" Type="http://schemas.openxmlformats.org/officeDocument/2006/relationships/hyperlink" Target="http://rabiessurveillanceblueprint.org/WHO-Collaborating-Centres-for"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www.fao.org/3/a-i2415e.pdf" TargetMode="External"/><Relationship Id="rId13" Type="http://schemas.openxmlformats.org/officeDocument/2006/relationships/hyperlink" Target="http://caninerabiesblueprint.org/3-1-3-What-personnel-and?lang=en" TargetMode="External"/><Relationship Id="rId18" Type="http://schemas.openxmlformats.org/officeDocument/2006/relationships/hyperlink" Target="http://caninerabiesblueprint.org/OIE-Terrestrial-Animal-Health-Code" TargetMode="External"/><Relationship Id="rId26" Type="http://schemas.openxmlformats.org/officeDocument/2006/relationships/hyperlink" Target="http://caninerabiesblueprint.org/Public-health-and-economic-burden?lang=en" TargetMode="External"/><Relationship Id="rId39" Type="http://schemas.openxmlformats.org/officeDocument/2006/relationships/hyperlink" Target="http://rabiessurveillanceblueprint.org/-2-3-Animal-rabies-surveillance-" TargetMode="External"/><Relationship Id="rId3" Type="http://schemas.openxmlformats.org/officeDocument/2006/relationships/hyperlink" Target="http://www.fao.org/3/a-i2415e.pdf" TargetMode="External"/><Relationship Id="rId21" Type="http://schemas.openxmlformats.org/officeDocument/2006/relationships/hyperlink" Target="http://caninerabiesblueprint.org/WHO-International-Health" TargetMode="External"/><Relationship Id="rId34" Type="http://schemas.openxmlformats.org/officeDocument/2006/relationships/hyperlink" Target="http://rabiessurveillanceblueprint.org/-Reporting-dissemination-and-" TargetMode="External"/><Relationship Id="rId42" Type="http://schemas.openxmlformats.org/officeDocument/2006/relationships/drawing" Target="../drawings/drawing3.xml"/><Relationship Id="rId7" Type="http://schemas.openxmlformats.org/officeDocument/2006/relationships/hyperlink" Target="http://caninerabiesblueprint.org/3-1-3-What-personnel-and?lang=en" TargetMode="External"/><Relationship Id="rId12" Type="http://schemas.openxmlformats.org/officeDocument/2006/relationships/hyperlink" Target="http://www.fao.org/3/a-i2415e.pdf" TargetMode="External"/><Relationship Id="rId17" Type="http://schemas.openxmlformats.org/officeDocument/2006/relationships/hyperlink" Target="http://caninerabiesblueprint.org/5-1-1-The-epidemiology-of-rabies?lang=en" TargetMode="External"/><Relationship Id="rId25" Type="http://schemas.openxmlformats.org/officeDocument/2006/relationships/hyperlink" Target="http://rabiessurveillanceblueprint.org/-2-2-Human-rabies-surveillance-" TargetMode="External"/><Relationship Id="rId33" Type="http://schemas.openxmlformats.org/officeDocument/2006/relationships/hyperlink" Target="http://rabiessurveillanceblueprint.org/-Reporting-dissemination-and-" TargetMode="External"/><Relationship Id="rId38" Type="http://schemas.openxmlformats.org/officeDocument/2006/relationships/hyperlink" Target="http://rabiessurveillanceblueprint.org/-2-2-Human-rabies-surveillance-" TargetMode="External"/><Relationship Id="rId2" Type="http://schemas.openxmlformats.org/officeDocument/2006/relationships/hyperlink" Target="http://caninerabiesblueprint.org/3-1-3-What-personnel-and?lang=en" TargetMode="External"/><Relationship Id="rId16" Type="http://schemas.openxmlformats.org/officeDocument/2006/relationships/hyperlink" Target="http://caninerabiesblueprint.org/5-1-1-The-epidemiology-of-rabies?lang=en" TargetMode="External"/><Relationship Id="rId20" Type="http://schemas.openxmlformats.org/officeDocument/2006/relationships/hyperlink" Target="http://caninerabiesblueprint.org/5-1-1-The-epidemiology-of-rabies?lang=en" TargetMode="External"/><Relationship Id="rId29" Type="http://schemas.openxmlformats.org/officeDocument/2006/relationships/hyperlink" Target="http://caninerabiesblueprint.org/A-study-that-quantified-the?lang=en" TargetMode="External"/><Relationship Id="rId41" Type="http://schemas.openxmlformats.org/officeDocument/2006/relationships/hyperlink" Target="http://caninerabiesblueprint.org/5-4-1-What-techniques-are?lang=en" TargetMode="External"/><Relationship Id="rId1" Type="http://schemas.openxmlformats.org/officeDocument/2006/relationships/hyperlink" Target="http://caninerabiesblueprint.org/3-1-3-What-personnel-and?lang=en" TargetMode="External"/><Relationship Id="rId6" Type="http://schemas.openxmlformats.org/officeDocument/2006/relationships/hyperlink" Target="http://caninerabiesblueprint.org/Zoonotic-diseases-a-guide-to" TargetMode="External"/><Relationship Id="rId11" Type="http://schemas.openxmlformats.org/officeDocument/2006/relationships/hyperlink" Target="http://caninerabiesblueprint.org/3-1-3-What-personnel-and?lang=en" TargetMode="External"/><Relationship Id="rId24" Type="http://schemas.openxmlformats.org/officeDocument/2006/relationships/hyperlink" Target="http://rabiessurveillanceblueprint.org/-2-3-Animal-rabies-surveillance-" TargetMode="External"/><Relationship Id="rId32" Type="http://schemas.openxmlformats.org/officeDocument/2006/relationships/hyperlink" Target="http://caninerabiesblueprint.org/OIE-Terrestrial-Animal-Health-Code" TargetMode="External"/><Relationship Id="rId37" Type="http://schemas.openxmlformats.org/officeDocument/2006/relationships/hyperlink" Target="http://rabiessurveillanceblueprint.org/6-7-What-international-rabies?lang=en" TargetMode="External"/><Relationship Id="rId40" Type="http://schemas.openxmlformats.org/officeDocument/2006/relationships/hyperlink" Target="http://caninerabiesblueprint.org/WHO-International-Health" TargetMode="External"/><Relationship Id="rId5" Type="http://schemas.openxmlformats.org/officeDocument/2006/relationships/hyperlink" Target="http://caninerabiesblueprint.org/Zoonotic-diseases-a-guide-to" TargetMode="External"/><Relationship Id="rId15" Type="http://schemas.openxmlformats.org/officeDocument/2006/relationships/hyperlink" Target="http://caninerabiesblueprint.org/5-3-1-Rabies-surveillance?lang=en" TargetMode="External"/><Relationship Id="rId23" Type="http://schemas.openxmlformats.org/officeDocument/2006/relationships/hyperlink" Target="http://caninerabiesblueprint.org/Roles-and-Responsibilities?lang=en" TargetMode="External"/><Relationship Id="rId28" Type="http://schemas.openxmlformats.org/officeDocument/2006/relationships/hyperlink" Target="http://rabiessurveillanceblueprint.org/-2-2-Human-rabies-surveillance-" TargetMode="External"/><Relationship Id="rId36" Type="http://schemas.openxmlformats.org/officeDocument/2006/relationships/hyperlink" Target="http://caninerabiesblueprint.org/Zoonotic-diseases-a-guide-to" TargetMode="External"/><Relationship Id="rId10" Type="http://schemas.openxmlformats.org/officeDocument/2006/relationships/hyperlink" Target="http://www.fao.org/3/a-i2415e.pdf" TargetMode="External"/><Relationship Id="rId19" Type="http://schemas.openxmlformats.org/officeDocument/2006/relationships/hyperlink" Target="http://caninerabiesblueprint.org/WHO-International-Health" TargetMode="External"/><Relationship Id="rId31" Type="http://schemas.openxmlformats.org/officeDocument/2006/relationships/hyperlink" Target="http://caninerabiesblueprint.org/WHO-International-Health" TargetMode="External"/><Relationship Id="rId4" Type="http://schemas.openxmlformats.org/officeDocument/2006/relationships/hyperlink" Target="http://www.fao.org/3/a-i2415e.pdf" TargetMode="External"/><Relationship Id="rId9" Type="http://schemas.openxmlformats.org/officeDocument/2006/relationships/hyperlink" Target="http://caninerabiesblueprint.org/3-1-3-What-personnel-and?lang=en" TargetMode="External"/><Relationship Id="rId14" Type="http://schemas.openxmlformats.org/officeDocument/2006/relationships/hyperlink" Target="http://www.fao.org/3/a-i2415e.pdf" TargetMode="External"/><Relationship Id="rId22" Type="http://schemas.openxmlformats.org/officeDocument/2006/relationships/hyperlink" Target="http://caninerabiesblueprint.org/OIE-Terrestrial-Animal-Health-Code" TargetMode="External"/><Relationship Id="rId27" Type="http://schemas.openxmlformats.org/officeDocument/2006/relationships/hyperlink" Target="http://caninerabiesblueprint.org/A-study-that-quantified-the?lang=en" TargetMode="External"/><Relationship Id="rId30" Type="http://schemas.openxmlformats.org/officeDocument/2006/relationships/hyperlink" Target="http://caninerabiesblueprint.org/A-study-comparing-the-cost?lang=en" TargetMode="External"/><Relationship Id="rId35" Type="http://schemas.openxmlformats.org/officeDocument/2006/relationships/hyperlink" Target="http://caninerabiesblueprint.org/Zoonotic-diseases-a-guide-t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who.int/immunization/policy/position_papers/rabies/en/" TargetMode="External"/><Relationship Id="rId13" Type="http://schemas.openxmlformats.org/officeDocument/2006/relationships/hyperlink" Target="http://www.fao.org/3/a-i2415e.pdf" TargetMode="External"/><Relationship Id="rId18" Type="http://schemas.openxmlformats.org/officeDocument/2006/relationships/hyperlink" Target="http://www.fao.org/3/a-i2415e.pdf" TargetMode="External"/><Relationship Id="rId26" Type="http://schemas.openxmlformats.org/officeDocument/2006/relationships/hyperlink" Target="http://caninerabiesblueprint.org/5-4-What-are-we-going-to-do-dog?lang=en" TargetMode="External"/><Relationship Id="rId3" Type="http://schemas.openxmlformats.org/officeDocument/2006/relationships/hyperlink" Target="http://caninerabiesblueprint.org/5-5-3-What-do-we-need-to-know?lang=en" TargetMode="External"/><Relationship Id="rId21" Type="http://schemas.openxmlformats.org/officeDocument/2006/relationships/hyperlink" Target="http://caninerabiesblueprint.org/5-4-13-How-can-the-level-of?lang=en" TargetMode="External"/><Relationship Id="rId34" Type="http://schemas.openxmlformats.org/officeDocument/2006/relationships/drawing" Target="../drawings/drawing4.xml"/><Relationship Id="rId7" Type="http://schemas.openxmlformats.org/officeDocument/2006/relationships/hyperlink" Target="http://caninerabiesblueprint.org/WHO-expert-consultation-on-rabies" TargetMode="External"/><Relationship Id="rId12" Type="http://schemas.openxmlformats.org/officeDocument/2006/relationships/hyperlink" Target="http://caninerabiesblueprint.org/WHO-expert-consultation-on-rabies" TargetMode="External"/><Relationship Id="rId17" Type="http://schemas.openxmlformats.org/officeDocument/2006/relationships/hyperlink" Target="http://caninerabiesblueprint.org/WHO-International-Health" TargetMode="External"/><Relationship Id="rId25" Type="http://schemas.openxmlformats.org/officeDocument/2006/relationships/hyperlink" Target="http://www.fao.org/3/a-i2415e.pdf" TargetMode="External"/><Relationship Id="rId33" Type="http://schemas.openxmlformats.org/officeDocument/2006/relationships/printerSettings" Target="../printerSettings/printerSettings4.bin"/><Relationship Id="rId2" Type="http://schemas.openxmlformats.org/officeDocument/2006/relationships/hyperlink" Target="http://caninerabiesblueprint.org/3-1-Infrastructure?lang=en" TargetMode="External"/><Relationship Id="rId16" Type="http://schemas.openxmlformats.org/officeDocument/2006/relationships/hyperlink" Target="http://caninerabiesblueprint.org/WHO-prequalified-vaccines-list" TargetMode="External"/><Relationship Id="rId20" Type="http://schemas.openxmlformats.org/officeDocument/2006/relationships/hyperlink" Target="http://caninerabiesblueprint.org/5-4-17-Our-programme-has-been" TargetMode="External"/><Relationship Id="rId29" Type="http://schemas.openxmlformats.org/officeDocument/2006/relationships/hyperlink" Target="http://caninerabiesblueprint.org/WHO-expert-consultation-on-rabies" TargetMode="External"/><Relationship Id="rId1" Type="http://schemas.openxmlformats.org/officeDocument/2006/relationships/hyperlink" Target="http://caninerabiesblueprint.org/5-4-What-are-we-going-to-do-dog?lang=en" TargetMode="External"/><Relationship Id="rId6" Type="http://schemas.openxmlformats.org/officeDocument/2006/relationships/hyperlink" Target="http://caninerabiesblueprint.org/Operational-activities?lang=en" TargetMode="External"/><Relationship Id="rId11" Type="http://schemas.openxmlformats.org/officeDocument/2006/relationships/hyperlink" Target="http://caninerabiesblueprint.org/5-4-What-are-we-going-to-do-dog?lang=en" TargetMode="External"/><Relationship Id="rId24" Type="http://schemas.openxmlformats.org/officeDocument/2006/relationships/hyperlink" Target="http://caninerabiesblueprint.org/5-4-17-Our-programme-has-been?lang=en" TargetMode="External"/><Relationship Id="rId32" Type="http://schemas.openxmlformats.org/officeDocument/2006/relationships/hyperlink" Target="http://caninerabiesblueprint.org/Zoonotic-diseases-a-guide-to" TargetMode="External"/><Relationship Id="rId5" Type="http://schemas.openxmlformats.org/officeDocument/2006/relationships/hyperlink" Target="http://caninerabiesblueprint.org/3-1-Infrastructure?lang=en" TargetMode="External"/><Relationship Id="rId15" Type="http://schemas.openxmlformats.org/officeDocument/2006/relationships/hyperlink" Target="http://caninerabiesblueprint.org/WHO-expert-consultation-on-rabies" TargetMode="External"/><Relationship Id="rId23" Type="http://schemas.openxmlformats.org/officeDocument/2006/relationships/hyperlink" Target="http://caninerabiesblueprint.org/5-4-17-Our-programme-has-been" TargetMode="External"/><Relationship Id="rId28" Type="http://schemas.openxmlformats.org/officeDocument/2006/relationships/hyperlink" Target="http://caninerabiesblueprint.org/Guidelines-on-human-prophylaxis" TargetMode="External"/><Relationship Id="rId10" Type="http://schemas.openxmlformats.org/officeDocument/2006/relationships/hyperlink" Target="http://caninerabiesblueprint.org/OIE-Manual-of-Diagnostic-Tests-and" TargetMode="External"/><Relationship Id="rId19" Type="http://schemas.openxmlformats.org/officeDocument/2006/relationships/hyperlink" Target="http://caninerabiesblueprint.org/Guidelines-for-the-design-and,178?lang=en" TargetMode="External"/><Relationship Id="rId31" Type="http://schemas.openxmlformats.org/officeDocument/2006/relationships/hyperlink" Target="http://www.fao.org/3/a-i2415e.pdf" TargetMode="External"/><Relationship Id="rId4" Type="http://schemas.openxmlformats.org/officeDocument/2006/relationships/hyperlink" Target="http://caninerabiesblueprint.org/Rabies-blueprint-human-vaccination?lang=en" TargetMode="External"/><Relationship Id="rId9" Type="http://schemas.openxmlformats.org/officeDocument/2006/relationships/hyperlink" Target="http://caninerabiesblueprint.org/WHO-prequalified-vaccines-list" TargetMode="External"/><Relationship Id="rId14" Type="http://schemas.openxmlformats.org/officeDocument/2006/relationships/hyperlink" Target="http://caninerabiesblueprint.org/Guidelines-for-the-design-and,178?lang=en" TargetMode="External"/><Relationship Id="rId22" Type="http://schemas.openxmlformats.org/officeDocument/2006/relationships/hyperlink" Target="http://caninerabiesblueprint.org/5-6-Evaluation?lang=en" TargetMode="External"/><Relationship Id="rId27" Type="http://schemas.openxmlformats.org/officeDocument/2006/relationships/hyperlink" Target="http://caninerabiesblueprint.org/5-4-17-Our-programme-has-been?lang=en" TargetMode="External"/><Relationship Id="rId30" Type="http://schemas.openxmlformats.org/officeDocument/2006/relationships/hyperlink" Target="http://caninerabiesblueprint.org/5-4-20-What-do-we-need-to-do-i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caninerabiesblueprint.org/OIE-Manual-of-Diagnostic-Tests-and" TargetMode="External"/><Relationship Id="rId13" Type="http://schemas.openxmlformats.org/officeDocument/2006/relationships/hyperlink" Target="http://caninerabiesblueprint.org/3-1-8-What-are-the-minimum?lang=en" TargetMode="External"/><Relationship Id="rId18" Type="http://schemas.openxmlformats.org/officeDocument/2006/relationships/hyperlink" Target="http://caninerabiesblueprint.org/3-1-8-What-are-the-minimum?lang=en" TargetMode="External"/><Relationship Id="rId26" Type="http://schemas.openxmlformats.org/officeDocument/2006/relationships/hyperlink" Target="http://rabiessurveillanceblueprint.org/-Laboratory-rabies-diagnosis-" TargetMode="External"/><Relationship Id="rId3" Type="http://schemas.openxmlformats.org/officeDocument/2006/relationships/hyperlink" Target="http://apps.who.int/whocc/List.aspx?cc_subject=Rabies+&amp;" TargetMode="External"/><Relationship Id="rId21" Type="http://schemas.openxmlformats.org/officeDocument/2006/relationships/hyperlink" Target="http://caninerabiesblueprint.org/WHO-expert-consultation-on-rabies" TargetMode="External"/><Relationship Id="rId7" Type="http://schemas.openxmlformats.org/officeDocument/2006/relationships/hyperlink" Target="http://caninerabiesblueprint.org/Simple-techniques-for-brain-sample?lang=en" TargetMode="External"/><Relationship Id="rId12" Type="http://schemas.openxmlformats.org/officeDocument/2006/relationships/hyperlink" Target="http://caninerabiesblueprint.org/Laboratory-biorisk-management" TargetMode="External"/><Relationship Id="rId17" Type="http://schemas.openxmlformats.org/officeDocument/2006/relationships/hyperlink" Target="http://caninerabiesblueprint.org/5-3-1-Rabies-surveillance?lang=en" TargetMode="External"/><Relationship Id="rId25" Type="http://schemas.openxmlformats.org/officeDocument/2006/relationships/hyperlink" Target="http://rabiessurveillanceblueprint.org/3-6-What-samples-do-we-need-to" TargetMode="External"/><Relationship Id="rId2" Type="http://schemas.openxmlformats.org/officeDocument/2006/relationships/hyperlink" Target="http://www.oie.int/en/our-scientific-expertise/reference-laboratories/list-of-laboratories/" TargetMode="External"/><Relationship Id="rId16" Type="http://schemas.openxmlformats.org/officeDocument/2006/relationships/hyperlink" Target="http://caninerabiesblueprint.org/Laboratory-biorisk-management" TargetMode="External"/><Relationship Id="rId20" Type="http://schemas.openxmlformats.org/officeDocument/2006/relationships/hyperlink" Target="http://apps.who.int/whocc/Search.aspx" TargetMode="External"/><Relationship Id="rId29" Type="http://schemas.openxmlformats.org/officeDocument/2006/relationships/drawing" Target="../drawings/drawing5.xml"/><Relationship Id="rId1" Type="http://schemas.openxmlformats.org/officeDocument/2006/relationships/hyperlink" Target="http://caninerabiesblueprint.org/3-1-7-Which-laboratories-are?lang=en" TargetMode="External"/><Relationship Id="rId6" Type="http://schemas.openxmlformats.org/officeDocument/2006/relationships/hyperlink" Target="http://caninerabiesblueprint.org/Simple-techniques-for-brain-sample?lang=en" TargetMode="External"/><Relationship Id="rId11" Type="http://schemas.openxmlformats.org/officeDocument/2006/relationships/hyperlink" Target="http://caninerabiesblueprint.org/OIE-Manual-of-Diagnostic-Tests-and" TargetMode="External"/><Relationship Id="rId24" Type="http://schemas.openxmlformats.org/officeDocument/2006/relationships/hyperlink" Target="http://caninerabiesblueprint.org/OIE-Terrestrial-Animal-Health-Code" TargetMode="External"/><Relationship Id="rId5" Type="http://schemas.openxmlformats.org/officeDocument/2006/relationships/hyperlink" Target="http://www.izsvenezie.com/reference-laboratories/rabies/" TargetMode="External"/><Relationship Id="rId15" Type="http://schemas.openxmlformats.org/officeDocument/2006/relationships/hyperlink" Target="http://caninerabiesblueprint.org/OIE-Manual-of-Diagnostic-Tests-and" TargetMode="External"/><Relationship Id="rId23" Type="http://schemas.openxmlformats.org/officeDocument/2006/relationships/hyperlink" Target="http://caninerabiesblueprint.org/OIE-Terrestrial-Animal-Health-Code" TargetMode="External"/><Relationship Id="rId28" Type="http://schemas.openxmlformats.org/officeDocument/2006/relationships/hyperlink" Target="http://rabiessurveillanceblueprint.org/-Laboratory-rabies-diagnosis-" TargetMode="External"/><Relationship Id="rId10" Type="http://schemas.openxmlformats.org/officeDocument/2006/relationships/hyperlink" Target="http://caninerabiesblueprint.org/3-1-8-What-are-the-minimum?lang=en" TargetMode="External"/><Relationship Id="rId19" Type="http://schemas.openxmlformats.org/officeDocument/2006/relationships/hyperlink" Target="http://www.oie.int/en/our-scientific-expertise/reference-laboratories/list-of-laboratories/" TargetMode="External"/><Relationship Id="rId4" Type="http://schemas.openxmlformats.org/officeDocument/2006/relationships/hyperlink" Target="http://caninerabiesblueprint.org/WHO-expert-consultation-on-rabies" TargetMode="External"/><Relationship Id="rId9" Type="http://schemas.openxmlformats.org/officeDocument/2006/relationships/hyperlink" Target="http://caninerabiesblueprint.org/WHO-Guidance-on-Transport-of" TargetMode="External"/><Relationship Id="rId14" Type="http://schemas.openxmlformats.org/officeDocument/2006/relationships/hyperlink" Target="http://caninerabiesblueprint.org/Laboratory-biorisk-management" TargetMode="External"/><Relationship Id="rId22" Type="http://schemas.openxmlformats.org/officeDocument/2006/relationships/hyperlink" Target="http://www.izsvenezie.com/reference-laboratories/rabies/" TargetMode="External"/><Relationship Id="rId27" Type="http://schemas.openxmlformats.org/officeDocument/2006/relationships/hyperlink" Target="http://rabiessurveillanceblueprint.org/6-7-What-international-rabies?lang=en"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icam-coalition.org/downloads/ICAM_Are_we_making_a_difference_Updated_Nov2015.pdf" TargetMode="External"/><Relationship Id="rId3" Type="http://schemas.openxmlformats.org/officeDocument/2006/relationships/hyperlink" Target="http://caninerabiesblueprint.org/5-4-16-What-dog-population?lang=en" TargetMode="External"/><Relationship Id="rId7" Type="http://schemas.openxmlformats.org/officeDocument/2006/relationships/hyperlink" Target="https://education.rabiesalliance.org/login/index.php" TargetMode="External"/><Relationship Id="rId2" Type="http://schemas.openxmlformats.org/officeDocument/2006/relationships/hyperlink" Target="http://caninerabiesblueprint.org/Communications-plan?lang=en" TargetMode="External"/><Relationship Id="rId1" Type="http://schemas.openxmlformats.org/officeDocument/2006/relationships/hyperlink" Target="http://caninerabiesblueprint.org/Examples-of-Knowledge-Attitude-and?lang=en" TargetMode="External"/><Relationship Id="rId6" Type="http://schemas.openxmlformats.org/officeDocument/2006/relationships/hyperlink" Target="http://caninerabiesblueprint.org/Guidelines-for-dog-population?lang=en" TargetMode="External"/><Relationship Id="rId5" Type="http://schemas.openxmlformats.org/officeDocument/2006/relationships/hyperlink" Target="http://caninerabiesblueprint.org/5-4-16-What-dog-population" TargetMode="External"/><Relationship Id="rId4" Type="http://schemas.openxmlformats.org/officeDocument/2006/relationships/hyperlink" Target="http://caninerabiesblueprint.org/Guidelines-for-dog-population?lang=en" TargetMode="External"/><Relationship Id="rId9"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8" Type="http://schemas.openxmlformats.org/officeDocument/2006/relationships/hyperlink" Target="https://education.rabiesalliance.org/login/index.php" TargetMode="External"/><Relationship Id="rId13" Type="http://schemas.openxmlformats.org/officeDocument/2006/relationships/hyperlink" Target="http://caninerabiesblueprint.org/A-toolkit-for-influencing-policy" TargetMode="External"/><Relationship Id="rId3" Type="http://schemas.openxmlformats.org/officeDocument/2006/relationships/hyperlink" Target="http://caninerabiesblueprint.org/5-3-Who-do-we-need-to-train-and-in?lang=en" TargetMode="External"/><Relationship Id="rId7" Type="http://schemas.openxmlformats.org/officeDocument/2006/relationships/hyperlink" Target="http://caninerabiesblueprint.org/5-5-What-are-we-going-to-do-human?lang=en" TargetMode="External"/><Relationship Id="rId12" Type="http://schemas.openxmlformats.org/officeDocument/2006/relationships/hyperlink" Target="http://www.unicef.org/cbsc/files/Advocacy_Toolkit.pdf" TargetMode="External"/><Relationship Id="rId2" Type="http://schemas.openxmlformats.org/officeDocument/2006/relationships/hyperlink" Target="http://caninerabiesblueprint.org/Communications-plan?lang=en" TargetMode="External"/><Relationship Id="rId1" Type="http://schemas.openxmlformats.org/officeDocument/2006/relationships/hyperlink" Target="http://caninerabiesblueprint.org/Examples-of-Knowledge-Attitude-and,1355" TargetMode="External"/><Relationship Id="rId6" Type="http://schemas.openxmlformats.org/officeDocument/2006/relationships/hyperlink" Target="https://rabiesalliance.org/world-rabies-day/" TargetMode="External"/><Relationship Id="rId11" Type="http://schemas.openxmlformats.org/officeDocument/2006/relationships/hyperlink" Target="http://caninerabiesblueprint.org/4-2-3-Identifying-and" TargetMode="External"/><Relationship Id="rId5" Type="http://schemas.openxmlformats.org/officeDocument/2006/relationships/hyperlink" Target="http://caninerabiesblueprint.org/5-4-7-How-do-we-make-sure-that-dog?lang=en" TargetMode="External"/><Relationship Id="rId15" Type="http://schemas.openxmlformats.org/officeDocument/2006/relationships/drawing" Target="../drawings/drawing7.xml"/><Relationship Id="rId10" Type="http://schemas.openxmlformats.org/officeDocument/2006/relationships/hyperlink" Target="http://caninerabiesblueprint.org/Communications-plan?lang=en" TargetMode="External"/><Relationship Id="rId4" Type="http://schemas.openxmlformats.org/officeDocument/2006/relationships/hyperlink" Target="https://education.rabiesalliance.org/login/index.php" TargetMode="External"/><Relationship Id="rId9" Type="http://schemas.openxmlformats.org/officeDocument/2006/relationships/hyperlink" Target="http://caninerabiesblueprint.org/5-3-Who-do-we-need-to-train-and-in?lang=en" TargetMode="External"/><Relationship Id="rId14"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hyperlink" Target="http://caninerabiesblueprint.org/Roles-and-Responsibilities?lang=en" TargetMode="External"/><Relationship Id="rId13" Type="http://schemas.openxmlformats.org/officeDocument/2006/relationships/hyperlink" Target="http://caninerabiesblueprint.org/Roles-and-Responsibilities?lang=en" TargetMode="External"/><Relationship Id="rId18" Type="http://schemas.openxmlformats.org/officeDocument/2006/relationships/drawing" Target="../drawings/drawing8.xml"/><Relationship Id="rId3" Type="http://schemas.openxmlformats.org/officeDocument/2006/relationships/hyperlink" Target="http://caninerabiesblueprint.org/Roles-and-Responsibilities?lang=en" TargetMode="External"/><Relationship Id="rId7" Type="http://schemas.openxmlformats.org/officeDocument/2006/relationships/hyperlink" Target="http://caninerabiesblueprint.org/1-8-What-measures-are-available?lang=en" TargetMode="External"/><Relationship Id="rId12" Type="http://schemas.openxmlformats.org/officeDocument/2006/relationships/hyperlink" Target="http://caninerabiesblueprint.org/3-3-Costs-and-Funding?lang=en" TargetMode="External"/><Relationship Id="rId17" Type="http://schemas.openxmlformats.org/officeDocument/2006/relationships/hyperlink" Target="http://rabiessurveillanceblueprint.org/-Reporting-dissemination-and-" TargetMode="External"/><Relationship Id="rId2" Type="http://schemas.openxmlformats.org/officeDocument/2006/relationships/hyperlink" Target="http://www.fao.org/3/a-i2415e.pdf" TargetMode="External"/><Relationship Id="rId16" Type="http://schemas.openxmlformats.org/officeDocument/2006/relationships/hyperlink" Target="http://caninerabiesblueprint.org/OIE-Terrestrial-Animal-Health-Code" TargetMode="External"/><Relationship Id="rId1" Type="http://schemas.openxmlformats.org/officeDocument/2006/relationships/hyperlink" Target="http://caninerabiesblueprint.org/Roles-and-Responsibilities?lang=en" TargetMode="External"/><Relationship Id="rId6" Type="http://schemas.openxmlformats.org/officeDocument/2006/relationships/hyperlink" Target="http://caninerabiesblueprint.org/5-1-What-do-we-need-to-know-before?lang=en" TargetMode="External"/><Relationship Id="rId11" Type="http://schemas.openxmlformats.org/officeDocument/2006/relationships/hyperlink" Target="http://caninerabiesblueprint.org/The-components-of-a-successful?lang=en" TargetMode="External"/><Relationship Id="rId5" Type="http://schemas.openxmlformats.org/officeDocument/2006/relationships/hyperlink" Target="http://www.fao.org/3/a-i2415e.pdf" TargetMode="External"/><Relationship Id="rId15" Type="http://schemas.openxmlformats.org/officeDocument/2006/relationships/hyperlink" Target="http://caninerabiesblueprint.org/5-7-1-How-do-we-ensure?lang=en" TargetMode="External"/><Relationship Id="rId10" Type="http://schemas.openxmlformats.org/officeDocument/2006/relationships/hyperlink" Target="http://caninerabiesblueprint.org/Roles-and-Responsibilities?lang=en" TargetMode="External"/><Relationship Id="rId4" Type="http://schemas.openxmlformats.org/officeDocument/2006/relationships/hyperlink" Target="http://caninerabiesblueprint.org/Roles-and-Responsibilities?lang=en" TargetMode="External"/><Relationship Id="rId9" Type="http://schemas.openxmlformats.org/officeDocument/2006/relationships/hyperlink" Target="http://caninerabiesblueprint.org/3-3-Costs-and-Funding?lang=en" TargetMode="External"/><Relationship Id="rId14" Type="http://schemas.openxmlformats.org/officeDocument/2006/relationships/hyperlink" Target="http://caninerabiesblueprint.org/5-6-Evaluation?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60"/>
  <sheetViews>
    <sheetView showGridLines="0" topLeftCell="A31" zoomScale="70" zoomScaleNormal="70" workbookViewId="0">
      <selection activeCell="B5" sqref="B5"/>
    </sheetView>
  </sheetViews>
  <sheetFormatPr defaultColWidth="8.7109375" defaultRowHeight="15" x14ac:dyDescent="0.25"/>
  <cols>
    <col min="1" max="1" width="13.7109375" customWidth="1"/>
    <col min="9" max="9" width="13.85546875" customWidth="1"/>
    <col min="12" max="12" width="8.7109375" customWidth="1"/>
  </cols>
  <sheetData>
    <row r="1" spans="1:23" ht="18.75" x14ac:dyDescent="0.25">
      <c r="A1" s="28"/>
    </row>
    <row r="2" spans="1:23" x14ac:dyDescent="0.25">
      <c r="A2" s="7"/>
    </row>
    <row r="3" spans="1:23" ht="45.75" customHeight="1" x14ac:dyDescent="0.25"/>
    <row r="4" spans="1:23" x14ac:dyDescent="0.25">
      <c r="U4" s="113"/>
    </row>
    <row r="5" spans="1:23" x14ac:dyDescent="0.25">
      <c r="B5" s="134"/>
      <c r="C5" s="134"/>
      <c r="D5" s="134"/>
      <c r="E5" s="134"/>
      <c r="F5" s="134"/>
      <c r="G5" s="134"/>
      <c r="H5" s="134"/>
      <c r="I5" s="134"/>
    </row>
    <row r="7" spans="1:23" x14ac:dyDescent="0.25">
      <c r="B7" s="133"/>
    </row>
    <row r="9" spans="1:23" x14ac:dyDescent="0.25">
      <c r="B9" s="134"/>
      <c r="C9" s="134"/>
      <c r="D9" s="134"/>
      <c r="E9" s="134"/>
      <c r="F9" s="134"/>
      <c r="G9" s="134"/>
      <c r="H9" s="134"/>
      <c r="I9" s="134"/>
      <c r="J9" s="348"/>
      <c r="K9" s="348"/>
      <c r="L9" s="348"/>
    </row>
    <row r="11" spans="1:23" x14ac:dyDescent="0.25">
      <c r="B11" s="134"/>
      <c r="C11" s="134"/>
      <c r="D11" s="134"/>
      <c r="E11" s="134"/>
      <c r="F11" s="134"/>
      <c r="G11" s="134"/>
      <c r="H11" s="134"/>
      <c r="I11" s="134"/>
    </row>
    <row r="12" spans="1:23" x14ac:dyDescent="0.25">
      <c r="B12" s="134"/>
      <c r="C12" s="134"/>
      <c r="D12" s="134"/>
      <c r="E12" s="134"/>
      <c r="F12" s="134"/>
      <c r="G12" s="134"/>
      <c r="H12" s="134"/>
      <c r="I12" s="134"/>
    </row>
    <row r="13" spans="1:23" x14ac:dyDescent="0.25">
      <c r="B13" s="134"/>
      <c r="C13" s="134"/>
      <c r="D13" s="134"/>
      <c r="E13" s="134"/>
      <c r="F13" s="134"/>
      <c r="G13" s="134"/>
      <c r="H13" s="134"/>
      <c r="I13" s="134"/>
    </row>
    <row r="15" spans="1:23" x14ac:dyDescent="0.25">
      <c r="B15" s="134"/>
      <c r="C15" s="134"/>
      <c r="D15" s="134"/>
      <c r="E15" s="134"/>
      <c r="F15" s="134"/>
      <c r="G15" s="134"/>
      <c r="H15" s="134"/>
      <c r="I15" s="134"/>
    </row>
    <row r="16" spans="1:23" x14ac:dyDescent="0.25">
      <c r="W16" s="188"/>
    </row>
    <row r="18" spans="1:22" x14ac:dyDescent="0.25">
      <c r="B18" s="155"/>
    </row>
    <row r="20" spans="1:22" x14ac:dyDescent="0.25">
      <c r="B20" s="56"/>
      <c r="C20" s="56"/>
      <c r="D20" s="56"/>
      <c r="E20" s="56"/>
      <c r="F20" s="56"/>
      <c r="G20" s="56"/>
      <c r="H20" s="56"/>
      <c r="I20" s="56"/>
      <c r="J20" s="56"/>
      <c r="K20" s="56"/>
      <c r="L20" s="56"/>
      <c r="M20" s="56"/>
      <c r="N20" s="56"/>
      <c r="O20" s="56"/>
      <c r="P20" s="56"/>
      <c r="Q20" s="56"/>
      <c r="R20" s="56"/>
      <c r="S20" s="56"/>
    </row>
    <row r="21" spans="1:22" x14ac:dyDescent="0.25">
      <c r="B21" s="56"/>
      <c r="C21" s="56"/>
      <c r="D21" s="56"/>
      <c r="E21" s="56"/>
      <c r="F21" s="56"/>
      <c r="G21" s="56"/>
      <c r="H21" s="56"/>
      <c r="I21" s="56"/>
      <c r="J21" s="56"/>
      <c r="K21" s="56"/>
      <c r="L21" s="56"/>
      <c r="M21" s="56"/>
      <c r="N21" s="56"/>
      <c r="O21" s="56"/>
      <c r="P21" s="56"/>
      <c r="Q21" s="56"/>
      <c r="R21" s="56"/>
      <c r="S21" s="56"/>
    </row>
    <row r="22" spans="1:22" x14ac:dyDescent="0.25">
      <c r="B22" s="56"/>
      <c r="C22" s="349" t="s">
        <v>440</v>
      </c>
      <c r="D22" s="349"/>
      <c r="E22" s="349"/>
      <c r="F22" s="349"/>
      <c r="G22" s="349"/>
      <c r="H22" s="349"/>
      <c r="I22" s="349"/>
      <c r="J22" s="135"/>
      <c r="K22" s="135"/>
      <c r="L22" s="135"/>
      <c r="M22" s="56"/>
      <c r="N22" s="56"/>
      <c r="O22" s="56"/>
      <c r="P22" s="56"/>
      <c r="Q22" s="56"/>
      <c r="R22" s="56"/>
      <c r="S22" s="56"/>
    </row>
    <row r="23" spans="1:22" ht="18.75" customHeight="1" x14ac:dyDescent="0.25">
      <c r="B23" s="56"/>
      <c r="C23" s="135"/>
      <c r="D23" s="135"/>
      <c r="E23" s="135"/>
      <c r="F23" s="135"/>
      <c r="G23" s="135"/>
      <c r="H23" s="135"/>
      <c r="I23" s="135"/>
      <c r="J23" s="56"/>
      <c r="K23" s="56"/>
      <c r="L23" s="56"/>
      <c r="M23" s="56"/>
      <c r="N23" s="56"/>
      <c r="O23" s="56"/>
      <c r="P23" s="56"/>
      <c r="Q23" s="56"/>
      <c r="R23" s="56"/>
      <c r="S23" s="56"/>
    </row>
    <row r="24" spans="1:22" ht="27" customHeight="1" x14ac:dyDescent="0.25">
      <c r="A24" s="348"/>
      <c r="B24" s="348"/>
      <c r="C24" s="348"/>
      <c r="D24" s="156"/>
      <c r="E24" s="157"/>
      <c r="F24" s="157"/>
      <c r="G24" s="157"/>
      <c r="H24" s="157"/>
      <c r="I24" s="157"/>
      <c r="J24" s="56"/>
      <c r="K24" s="56"/>
      <c r="L24" s="56"/>
      <c r="M24" s="56"/>
      <c r="N24" s="56"/>
      <c r="O24" s="56"/>
      <c r="P24" s="56"/>
      <c r="Q24" s="56"/>
      <c r="R24" s="56"/>
      <c r="S24" s="56"/>
    </row>
    <row r="25" spans="1:22" x14ac:dyDescent="0.25">
      <c r="B25" s="56"/>
      <c r="C25" s="353"/>
      <c r="D25" s="353"/>
      <c r="E25" s="353"/>
      <c r="F25" s="353"/>
      <c r="G25" s="353"/>
      <c r="H25" s="353"/>
      <c r="I25" s="353"/>
      <c r="J25" s="56"/>
      <c r="K25" s="56"/>
      <c r="L25" s="353"/>
      <c r="M25" s="353"/>
      <c r="N25" s="353"/>
      <c r="O25" s="353"/>
      <c r="P25" s="353"/>
      <c r="Q25" s="353"/>
      <c r="R25" s="353"/>
      <c r="S25" s="56"/>
    </row>
    <row r="26" spans="1:22" ht="51.75" customHeight="1" x14ac:dyDescent="0.25">
      <c r="B26" s="56"/>
      <c r="C26" s="353"/>
      <c r="D26" s="353"/>
      <c r="E26" s="353"/>
      <c r="F26" s="353"/>
      <c r="G26" s="353"/>
      <c r="H26" s="353"/>
      <c r="I26" s="353"/>
      <c r="J26" s="56"/>
      <c r="K26" s="56"/>
      <c r="L26" s="353"/>
      <c r="M26" s="353"/>
      <c r="N26" s="353"/>
      <c r="O26" s="353"/>
      <c r="P26" s="353"/>
      <c r="Q26" s="353"/>
      <c r="R26" s="353"/>
      <c r="S26" s="56"/>
    </row>
    <row r="27" spans="1:22" ht="39" customHeight="1" x14ac:dyDescent="0.25">
      <c r="B27" s="56"/>
      <c r="C27" s="353"/>
      <c r="D27" s="353"/>
      <c r="E27" s="353"/>
      <c r="F27" s="353"/>
      <c r="G27" s="353"/>
      <c r="H27" s="353"/>
      <c r="I27" s="353"/>
      <c r="J27" s="56"/>
      <c r="K27" s="56"/>
      <c r="L27" s="353"/>
      <c r="M27" s="353"/>
      <c r="N27" s="353"/>
      <c r="O27" s="353"/>
      <c r="P27" s="353"/>
      <c r="Q27" s="353"/>
      <c r="R27" s="353"/>
      <c r="S27" s="56"/>
    </row>
    <row r="28" spans="1:22" ht="39.75" customHeight="1" x14ac:dyDescent="0.25">
      <c r="B28" s="56"/>
      <c r="C28" s="353"/>
      <c r="D28" s="353"/>
      <c r="E28" s="353"/>
      <c r="F28" s="353"/>
      <c r="G28" s="353"/>
      <c r="H28" s="353"/>
      <c r="I28" s="353"/>
      <c r="J28" s="56"/>
      <c r="K28" s="56"/>
      <c r="L28" s="353"/>
      <c r="M28" s="353"/>
      <c r="N28" s="353"/>
      <c r="O28" s="353"/>
      <c r="P28" s="353"/>
      <c r="Q28" s="353"/>
      <c r="R28" s="353"/>
      <c r="S28" s="56"/>
    </row>
    <row r="29" spans="1:22" ht="43.5" customHeight="1" x14ac:dyDescent="0.25">
      <c r="B29" s="56"/>
      <c r="C29" s="353"/>
      <c r="D29" s="353"/>
      <c r="E29" s="353"/>
      <c r="F29" s="353"/>
      <c r="G29" s="353"/>
      <c r="H29" s="353"/>
      <c r="I29" s="353"/>
      <c r="J29" s="56"/>
      <c r="K29" s="56"/>
      <c r="L29" s="353"/>
      <c r="M29" s="353"/>
      <c r="N29" s="353"/>
      <c r="O29" s="353"/>
      <c r="P29" s="353"/>
      <c r="Q29" s="353"/>
      <c r="R29" s="353"/>
      <c r="S29" s="56"/>
    </row>
    <row r="30" spans="1:22" ht="30" customHeight="1" x14ac:dyDescent="0.25">
      <c r="B30" s="56"/>
      <c r="C30" s="353"/>
      <c r="D30" s="353"/>
      <c r="E30" s="353"/>
      <c r="F30" s="353"/>
      <c r="G30" s="353"/>
      <c r="H30" s="353"/>
      <c r="I30" s="353"/>
      <c r="J30" s="56"/>
      <c r="K30" s="56"/>
      <c r="L30" s="56"/>
      <c r="M30" s="56"/>
      <c r="N30" s="56"/>
      <c r="O30" s="56"/>
      <c r="P30" s="56"/>
      <c r="Q30" s="56"/>
      <c r="R30" s="56"/>
      <c r="S30" s="56"/>
      <c r="T30" s="348"/>
      <c r="U30" s="348"/>
      <c r="V30" s="348"/>
    </row>
    <row r="31" spans="1:22" ht="15.75" customHeight="1" x14ac:dyDescent="0.25">
      <c r="B31" s="56"/>
      <c r="C31" s="56"/>
      <c r="D31" s="56"/>
      <c r="E31" s="56"/>
      <c r="F31" s="56"/>
      <c r="G31" s="56"/>
      <c r="H31" s="56"/>
      <c r="I31" s="56"/>
      <c r="J31" s="56"/>
      <c r="K31" s="56"/>
      <c r="L31" s="56"/>
      <c r="M31" s="56"/>
      <c r="N31" s="56"/>
      <c r="O31" s="56"/>
      <c r="P31" s="56"/>
      <c r="Q31" s="56"/>
      <c r="R31" s="56"/>
      <c r="S31" s="56"/>
    </row>
    <row r="32" spans="1:22" ht="39" customHeight="1" x14ac:dyDescent="0.25"/>
    <row r="33" spans="2:14" ht="76.5" customHeight="1" x14ac:dyDescent="0.25"/>
    <row r="34" spans="2:14" ht="42" customHeight="1" x14ac:dyDescent="0.25"/>
    <row r="35" spans="2:14" ht="28.5" customHeight="1" x14ac:dyDescent="0.25"/>
    <row r="36" spans="2:14" x14ac:dyDescent="0.25">
      <c r="C36" s="351"/>
      <c r="D36" s="351"/>
      <c r="E36" s="351"/>
      <c r="F36" s="351"/>
      <c r="G36" s="351"/>
      <c r="H36" s="351"/>
      <c r="I36" s="351"/>
      <c r="N36" s="53"/>
    </row>
    <row r="37" spans="2:14" x14ac:dyDescent="0.25">
      <c r="C37" s="352"/>
      <c r="D37" s="352"/>
      <c r="E37" s="352"/>
      <c r="F37" s="352"/>
      <c r="G37" s="352"/>
      <c r="H37" s="352"/>
      <c r="I37" s="352"/>
    </row>
    <row r="42" spans="2:14" ht="15" customHeight="1" x14ac:dyDescent="0.25">
      <c r="B42" s="354"/>
      <c r="C42" s="354"/>
      <c r="D42" s="354"/>
      <c r="E42" s="354"/>
      <c r="F42" s="354"/>
      <c r="G42" s="354"/>
      <c r="H42" s="354"/>
      <c r="I42" s="354"/>
    </row>
    <row r="43" spans="2:14" x14ac:dyDescent="0.25">
      <c r="B43" s="354"/>
      <c r="C43" s="354"/>
      <c r="D43" s="354"/>
      <c r="E43" s="354"/>
      <c r="F43" s="354"/>
      <c r="G43" s="354"/>
      <c r="H43" s="354"/>
      <c r="I43" s="354"/>
    </row>
    <row r="44" spans="2:14" x14ac:dyDescent="0.25">
      <c r="B44" s="354"/>
      <c r="C44" s="354"/>
      <c r="D44" s="354"/>
      <c r="E44" s="354"/>
      <c r="F44" s="354"/>
      <c r="G44" s="354"/>
      <c r="H44" s="354"/>
      <c r="I44" s="354"/>
    </row>
    <row r="45" spans="2:14" x14ac:dyDescent="0.25">
      <c r="B45" s="354"/>
      <c r="C45" s="354"/>
      <c r="D45" s="354"/>
      <c r="E45" s="354"/>
      <c r="F45" s="354"/>
      <c r="G45" s="354"/>
      <c r="H45" s="354"/>
      <c r="I45" s="354"/>
    </row>
    <row r="46" spans="2:14" x14ac:dyDescent="0.25">
      <c r="B46" s="354"/>
      <c r="C46" s="354"/>
      <c r="D46" s="354"/>
      <c r="E46" s="354"/>
      <c r="F46" s="354"/>
      <c r="G46" s="354"/>
      <c r="H46" s="354"/>
      <c r="I46" s="354"/>
    </row>
    <row r="47" spans="2:14" x14ac:dyDescent="0.25">
      <c r="B47" s="354"/>
      <c r="C47" s="354"/>
      <c r="D47" s="354"/>
      <c r="E47" s="354"/>
      <c r="F47" s="354"/>
      <c r="G47" s="354"/>
      <c r="H47" s="354"/>
      <c r="I47" s="354"/>
    </row>
    <row r="48" spans="2:14" x14ac:dyDescent="0.25">
      <c r="B48" s="354"/>
      <c r="C48" s="354"/>
      <c r="D48" s="354"/>
      <c r="E48" s="354"/>
      <c r="F48" s="354"/>
      <c r="G48" s="354"/>
      <c r="H48" s="354"/>
      <c r="I48" s="354"/>
    </row>
    <row r="49" spans="2:9" x14ac:dyDescent="0.25">
      <c r="B49" s="354"/>
      <c r="C49" s="354"/>
      <c r="D49" s="354"/>
      <c r="E49" s="354"/>
      <c r="F49" s="354"/>
      <c r="G49" s="354"/>
      <c r="H49" s="354"/>
      <c r="I49" s="354"/>
    </row>
    <row r="50" spans="2:9" x14ac:dyDescent="0.25">
      <c r="B50" s="354"/>
      <c r="C50" s="354"/>
      <c r="D50" s="354"/>
      <c r="E50" s="354"/>
      <c r="F50" s="354"/>
      <c r="G50" s="354"/>
      <c r="H50" s="354"/>
      <c r="I50" s="354"/>
    </row>
    <row r="51" spans="2:9" x14ac:dyDescent="0.25">
      <c r="B51" s="354"/>
      <c r="C51" s="354"/>
      <c r="D51" s="354"/>
      <c r="E51" s="354"/>
      <c r="F51" s="354"/>
      <c r="G51" s="354"/>
      <c r="H51" s="354"/>
      <c r="I51" s="354"/>
    </row>
    <row r="52" spans="2:9" x14ac:dyDescent="0.25">
      <c r="B52" s="354"/>
      <c r="C52" s="354"/>
      <c r="D52" s="354"/>
      <c r="E52" s="354"/>
      <c r="F52" s="354"/>
      <c r="G52" s="354"/>
      <c r="H52" s="354"/>
      <c r="I52" s="354"/>
    </row>
    <row r="53" spans="2:9" x14ac:dyDescent="0.25">
      <c r="B53" s="354"/>
      <c r="C53" s="354"/>
      <c r="D53" s="354"/>
      <c r="E53" s="354"/>
      <c r="F53" s="354"/>
      <c r="G53" s="354"/>
      <c r="H53" s="354"/>
      <c r="I53" s="354"/>
    </row>
    <row r="57" spans="2:9" ht="15" customHeight="1" x14ac:dyDescent="0.25">
      <c r="B57" s="350"/>
      <c r="C57" s="350"/>
      <c r="D57" s="350"/>
      <c r="E57" s="350"/>
      <c r="F57" s="350"/>
      <c r="G57" s="350"/>
      <c r="H57" s="350"/>
      <c r="I57" s="350"/>
    </row>
    <row r="58" spans="2:9" x14ac:dyDescent="0.25">
      <c r="B58" s="350"/>
      <c r="C58" s="350"/>
      <c r="D58" s="350"/>
      <c r="E58" s="350"/>
      <c r="F58" s="350"/>
      <c r="G58" s="350"/>
      <c r="H58" s="350"/>
      <c r="I58" s="350"/>
    </row>
    <row r="59" spans="2:9" x14ac:dyDescent="0.25">
      <c r="B59" s="350"/>
      <c r="C59" s="350"/>
      <c r="D59" s="350"/>
      <c r="E59" s="350"/>
      <c r="F59" s="350"/>
      <c r="G59" s="350"/>
      <c r="H59" s="350"/>
      <c r="I59" s="350"/>
    </row>
    <row r="60" spans="2:9" x14ac:dyDescent="0.25">
      <c r="B60" s="350"/>
      <c r="C60" s="350"/>
      <c r="D60" s="350"/>
      <c r="E60" s="350"/>
      <c r="F60" s="350"/>
      <c r="G60" s="350"/>
      <c r="H60" s="350"/>
      <c r="I60" s="350"/>
    </row>
  </sheetData>
  <sheetProtection algorithmName="SHA-512" hashValue="F6slHQg0YiqQluxsw3ID3n469H0oXgqslwiIwJ5xEAjmfTmUBf/kNIoHfU7gin3q58NmHwvB7cNl6xWO/09Kzg==" saltValue="Z713wicLHLxucKw2Mcwhhw==" spinCount="100000" sheet="1" objects="1" scenarios="1"/>
  <customSheetViews>
    <customSheetView guid="{A09E5DD0-AC96-4D53-94A2-26B4313321AF}" showGridLines="0">
      <selection activeCell="B3" sqref="B3"/>
      <pageMargins left="0.7" right="0.7" top="0.75" bottom="0.75" header="0.3" footer="0.3"/>
      <pageSetup paperSize="9" orientation="portrait"/>
    </customSheetView>
  </customSheetViews>
  <mergeCells count="19">
    <mergeCell ref="C27:I27"/>
    <mergeCell ref="C28:I28"/>
    <mergeCell ref="C29:I29"/>
    <mergeCell ref="A24:C24"/>
    <mergeCell ref="T30:V30"/>
    <mergeCell ref="J9:L9"/>
    <mergeCell ref="C22:I22"/>
    <mergeCell ref="B57:I60"/>
    <mergeCell ref="C36:I36"/>
    <mergeCell ref="C37:I37"/>
    <mergeCell ref="C30:I30"/>
    <mergeCell ref="L25:R25"/>
    <mergeCell ref="L26:R26"/>
    <mergeCell ref="L27:R27"/>
    <mergeCell ref="L28:R28"/>
    <mergeCell ref="L29:R29"/>
    <mergeCell ref="C25:I25"/>
    <mergeCell ref="C26:I26"/>
    <mergeCell ref="B42:I53"/>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0"/>
  <sheetViews>
    <sheetView showGridLines="0" topLeftCell="A10" workbookViewId="0">
      <selection activeCell="E17" sqref="E17"/>
    </sheetView>
  </sheetViews>
  <sheetFormatPr defaultColWidth="8.7109375" defaultRowHeight="15" x14ac:dyDescent="0.25"/>
  <cols>
    <col min="1" max="1" width="9.140625" style="2" customWidth="1"/>
    <col min="2" max="2" width="14.7109375" style="3" customWidth="1"/>
    <col min="3" max="3" width="56" style="3" customWidth="1"/>
    <col min="4" max="4" width="50.28515625" style="3" customWidth="1"/>
    <col min="6" max="6" width="38.7109375" customWidth="1"/>
    <col min="7" max="7" width="18.85546875" style="160" customWidth="1"/>
    <col min="8" max="10" width="18.85546875" style="114" customWidth="1"/>
  </cols>
  <sheetData>
    <row r="1" spans="1:10" ht="67.5" customHeight="1" x14ac:dyDescent="0.25">
      <c r="A1" s="39"/>
      <c r="B1"/>
      <c r="C1" s="204"/>
      <c r="F1" s="9"/>
      <c r="I1"/>
      <c r="J1"/>
    </row>
    <row r="2" spans="1:10" x14ac:dyDescent="0.25">
      <c r="A2" s="42" t="s">
        <v>4</v>
      </c>
      <c r="B2"/>
      <c r="F2" s="9"/>
      <c r="I2"/>
      <c r="J2"/>
    </row>
    <row r="3" spans="1:10" x14ac:dyDescent="0.25">
      <c r="B3"/>
      <c r="D3"/>
      <c r="I3"/>
      <c r="J3"/>
    </row>
    <row r="4" spans="1:10" s="1" customFormat="1" ht="30" x14ac:dyDescent="0.25">
      <c r="A4" s="20" t="s">
        <v>0</v>
      </c>
      <c r="B4" s="24" t="s">
        <v>39</v>
      </c>
      <c r="C4" s="21" t="s">
        <v>1</v>
      </c>
      <c r="D4" s="31" t="s">
        <v>309</v>
      </c>
      <c r="E4" s="22" t="s">
        <v>2</v>
      </c>
      <c r="F4" s="23" t="s">
        <v>3</v>
      </c>
      <c r="G4" s="366" t="s">
        <v>530</v>
      </c>
      <c r="H4" s="367"/>
      <c r="I4" s="367"/>
      <c r="J4" s="368"/>
    </row>
    <row r="5" spans="1:10" s="10" customFormat="1" ht="30" x14ac:dyDescent="0.25">
      <c r="A5" s="68">
        <v>0</v>
      </c>
      <c r="B5" s="376" t="s">
        <v>6</v>
      </c>
      <c r="C5" s="191" t="s">
        <v>698</v>
      </c>
      <c r="D5" s="270"/>
      <c r="E5" s="69">
        <v>0</v>
      </c>
      <c r="F5" s="70" t="s">
        <v>770</v>
      </c>
      <c r="G5" s="162" t="s">
        <v>454</v>
      </c>
      <c r="H5" s="163"/>
      <c r="I5" s="163"/>
      <c r="J5" s="163"/>
    </row>
    <row r="6" spans="1:10" s="10" customFormat="1" ht="30" x14ac:dyDescent="0.25">
      <c r="A6" s="71">
        <v>1</v>
      </c>
      <c r="B6" s="377"/>
      <c r="C6" s="76" t="s">
        <v>592</v>
      </c>
      <c r="D6" s="271" t="s">
        <v>24</v>
      </c>
      <c r="E6" s="72">
        <v>0</v>
      </c>
      <c r="F6" s="73"/>
      <c r="G6" s="164" t="s">
        <v>454</v>
      </c>
      <c r="H6" s="165"/>
      <c r="I6" s="165"/>
      <c r="J6" s="165"/>
    </row>
    <row r="7" spans="1:10" s="10" customFormat="1" ht="36" x14ac:dyDescent="0.25">
      <c r="A7" s="68">
        <v>0</v>
      </c>
      <c r="B7" s="376" t="s">
        <v>7</v>
      </c>
      <c r="C7" s="191" t="s">
        <v>699</v>
      </c>
      <c r="D7" s="270"/>
      <c r="E7" s="69">
        <v>1</v>
      </c>
      <c r="F7" s="70" t="s">
        <v>771</v>
      </c>
      <c r="G7" s="164" t="s">
        <v>455</v>
      </c>
      <c r="H7" s="165"/>
      <c r="I7" s="165"/>
      <c r="J7" s="165"/>
    </row>
    <row r="8" spans="1:10" s="10" customFormat="1" ht="36" x14ac:dyDescent="0.25">
      <c r="A8" s="71">
        <v>1</v>
      </c>
      <c r="B8" s="377"/>
      <c r="C8" s="76" t="s">
        <v>593</v>
      </c>
      <c r="D8" s="271" t="s">
        <v>24</v>
      </c>
      <c r="E8" s="72">
        <v>0</v>
      </c>
      <c r="F8" s="73" t="s">
        <v>772</v>
      </c>
      <c r="G8" s="164" t="s">
        <v>455</v>
      </c>
      <c r="H8" s="165"/>
      <c r="I8" s="165"/>
      <c r="J8" s="165"/>
    </row>
    <row r="9" spans="1:10" s="10" customFormat="1" ht="48" x14ac:dyDescent="0.25">
      <c r="A9" s="68">
        <v>0</v>
      </c>
      <c r="B9" s="237" t="s">
        <v>8</v>
      </c>
      <c r="C9" s="191" t="s">
        <v>700</v>
      </c>
      <c r="D9" s="270" t="s">
        <v>425</v>
      </c>
      <c r="E9" s="69">
        <v>1</v>
      </c>
      <c r="F9" s="70"/>
      <c r="G9" s="164" t="s">
        <v>521</v>
      </c>
      <c r="H9" s="165"/>
      <c r="I9" s="165"/>
      <c r="J9" s="165"/>
    </row>
    <row r="10" spans="1:10" s="10" customFormat="1" ht="45" x14ac:dyDescent="0.25">
      <c r="A10" s="71">
        <v>1</v>
      </c>
      <c r="B10" s="238"/>
      <c r="C10" s="76" t="s">
        <v>701</v>
      </c>
      <c r="D10" s="271" t="s">
        <v>702</v>
      </c>
      <c r="E10" s="72">
        <v>1</v>
      </c>
      <c r="F10" s="73" t="s">
        <v>774</v>
      </c>
      <c r="G10" s="164" t="s">
        <v>462</v>
      </c>
      <c r="H10" s="165"/>
      <c r="I10" s="165"/>
      <c r="J10" s="165"/>
    </row>
    <row r="11" spans="1:10" s="10" customFormat="1" x14ac:dyDescent="0.25">
      <c r="A11" s="71">
        <v>1</v>
      </c>
      <c r="B11" s="238"/>
      <c r="C11" s="76" t="s">
        <v>703</v>
      </c>
      <c r="D11" s="271" t="s">
        <v>5</v>
      </c>
      <c r="E11" s="72">
        <v>1</v>
      </c>
      <c r="F11" s="73" t="s">
        <v>775</v>
      </c>
      <c r="G11" s="309" t="s">
        <v>462</v>
      </c>
      <c r="H11" s="165"/>
      <c r="I11" s="165"/>
      <c r="J11" s="165"/>
    </row>
    <row r="12" spans="1:10" s="10" customFormat="1" ht="24" x14ac:dyDescent="0.25">
      <c r="A12" s="71">
        <v>1</v>
      </c>
      <c r="B12" s="238"/>
      <c r="C12" s="76" t="s">
        <v>704</v>
      </c>
      <c r="D12" s="271"/>
      <c r="E12" s="72">
        <v>1</v>
      </c>
      <c r="F12" s="73"/>
      <c r="G12" s="164" t="s">
        <v>462</v>
      </c>
      <c r="H12" s="164" t="s">
        <v>463</v>
      </c>
      <c r="I12" s="164" t="s">
        <v>454</v>
      </c>
      <c r="J12" s="164" t="s">
        <v>488</v>
      </c>
    </row>
    <row r="13" spans="1:10" s="10" customFormat="1" ht="36" x14ac:dyDescent="0.25">
      <c r="A13" s="71">
        <v>1</v>
      </c>
      <c r="B13" s="238"/>
      <c r="C13" s="76" t="s">
        <v>705</v>
      </c>
      <c r="D13" s="271"/>
      <c r="E13" s="72">
        <v>1</v>
      </c>
      <c r="F13" s="73"/>
      <c r="G13" s="164" t="s">
        <v>462</v>
      </c>
      <c r="H13" s="164" t="s">
        <v>463</v>
      </c>
      <c r="I13" s="164" t="s">
        <v>455</v>
      </c>
      <c r="J13" s="164" t="s">
        <v>488</v>
      </c>
    </row>
    <row r="14" spans="1:10" s="10" customFormat="1" ht="45" x14ac:dyDescent="0.25">
      <c r="A14" s="71">
        <v>1</v>
      </c>
      <c r="B14" s="238"/>
      <c r="C14" s="76" t="s">
        <v>706</v>
      </c>
      <c r="D14" s="271"/>
      <c r="E14" s="72">
        <v>1</v>
      </c>
      <c r="F14" s="73" t="s">
        <v>773</v>
      </c>
      <c r="G14" s="161"/>
      <c r="H14" s="165"/>
      <c r="I14" s="165"/>
      <c r="J14" s="165"/>
    </row>
    <row r="15" spans="1:10" s="10" customFormat="1" ht="30" x14ac:dyDescent="0.25">
      <c r="A15" s="71">
        <v>1</v>
      </c>
      <c r="B15" s="238"/>
      <c r="C15" s="76" t="s">
        <v>707</v>
      </c>
      <c r="D15" s="271"/>
      <c r="E15" s="72">
        <v>1</v>
      </c>
      <c r="F15" s="73"/>
      <c r="G15" s="161"/>
      <c r="H15" s="165"/>
      <c r="I15" s="165"/>
      <c r="J15" s="165"/>
    </row>
    <row r="16" spans="1:10" s="10" customFormat="1" ht="45" x14ac:dyDescent="0.25">
      <c r="A16" s="79">
        <v>2</v>
      </c>
      <c r="B16" s="238"/>
      <c r="C16" s="76" t="s">
        <v>708</v>
      </c>
      <c r="D16" s="271"/>
      <c r="E16" s="72">
        <v>1</v>
      </c>
      <c r="F16" s="73"/>
      <c r="G16" s="164" t="s">
        <v>489</v>
      </c>
      <c r="H16" s="164" t="s">
        <v>490</v>
      </c>
      <c r="I16" s="165"/>
      <c r="J16" s="165"/>
    </row>
    <row r="17" spans="1:10" s="10" customFormat="1" x14ac:dyDescent="0.25">
      <c r="A17" s="81">
        <v>3</v>
      </c>
      <c r="B17" s="239"/>
      <c r="C17" s="196" t="s">
        <v>709</v>
      </c>
      <c r="D17" s="272"/>
      <c r="E17" s="74">
        <v>1</v>
      </c>
      <c r="F17" s="75"/>
      <c r="G17" s="166"/>
      <c r="H17" s="166"/>
      <c r="I17" s="167"/>
      <c r="J17" s="167"/>
    </row>
    <row r="19" spans="1:10" s="10" customFormat="1" x14ac:dyDescent="0.25">
      <c r="B19" s="6"/>
      <c r="C19" s="231"/>
      <c r="D19" s="6"/>
      <c r="G19" s="160"/>
      <c r="H19" s="114"/>
      <c r="I19" s="114"/>
      <c r="J19" s="114"/>
    </row>
    <row r="20" spans="1:10" x14ac:dyDescent="0.25">
      <c r="E20" s="18"/>
    </row>
  </sheetData>
  <sheetProtection algorithmName="SHA-512" hashValue="TzkL6BmyIXTJqTAaVnuZXQ8sR5CGQewembXoXm471ifZmbNi6zI1O4b8vnJ3bDzjJ619SQ6bhEefAUoMfr/QZQ==" saltValue="/IXJjc9J60o0DVIIzCBglw==" spinCount="100000" sheet="1" objects="1" scenarios="1" formatColumns="0"/>
  <customSheetViews>
    <customSheetView guid="{A09E5DD0-AC96-4D53-94A2-26B4313321AF}" showGridLines="0" topLeftCell="A8">
      <selection activeCell="D19" sqref="D19"/>
      <pageMargins left="0.7" right="0.7" top="0.75" bottom="0.75" header="0.3" footer="0.3"/>
      <pageSetup paperSize="9" orientation="portrait"/>
    </customSheetView>
  </customSheetViews>
  <mergeCells count="3">
    <mergeCell ref="B5:B6"/>
    <mergeCell ref="B7:B8"/>
    <mergeCell ref="G4:J4"/>
  </mergeCells>
  <dataValidations count="2">
    <dataValidation type="whole" operator="lessThanOrEqual" allowBlank="1" showErrorMessage="1" error="Please enter:_x000a_&quot;0&quot; if No or None, or_x000a_&quot;1&quot; if Yes_x000a_" sqref="E19:E1048576 E4:E17">
      <formula1>1</formula1>
    </dataValidation>
    <dataValidation type="whole" operator="lessThanOrEqual" allowBlank="1" showErrorMessage="1" error="Please enter:_x000a_&quot;0&quot; if No or None, or_x000a_&quot;1&quot; if Yes" sqref="E1:E3">
      <formula1>1</formula1>
    </dataValidation>
  </dataValidations>
  <hyperlinks>
    <hyperlink ref="G5" r:id="rId1" display="http://caninerabiesblueprint.org/OIE-Terrestrial-Animal-Health-Code"/>
    <hyperlink ref="G7" r:id="rId2" display="http://caninerabiesblueprint.org/WHO-expert-consultation-on-rabies"/>
    <hyperlink ref="G10" r:id="rId3" display="http://caninerabiesblueprint.org/3-2-Legislation?lang=en"/>
    <hyperlink ref="G12" r:id="rId4" display="http://caninerabiesblueprint.org/3-2-Legislation?lang=en"/>
    <hyperlink ref="G13" r:id="rId5" display="http://caninerabiesblueprint.org/3-2-Legislation?lang=en"/>
    <hyperlink ref="H12" r:id="rId6" display="http://caninerabiesblueprint.org/3-2-3-Why-does-rabies-need-to-be-a?lang=en"/>
    <hyperlink ref="H13" r:id="rId7" display="http://caninerabiesblueprint.org/3-2-3-Why-does-rabies-need-to-be-a?lang=en"/>
    <hyperlink ref="I12" r:id="rId8" display="http://caninerabiesblueprint.org/OIE-Terrestrial-Animal-Health-Code"/>
    <hyperlink ref="I13" r:id="rId9" display="http://caninerabiesblueprint.org/WHO-expert-consultation-on-rabies"/>
    <hyperlink ref="G6" r:id="rId10" display="http://caninerabiesblueprint.org/OIE-Terrestrial-Animal-Health-Code"/>
    <hyperlink ref="G8" r:id="rId11" display="http://caninerabiesblueprint.org/WHO-expert-consultation-on-rabies"/>
    <hyperlink ref="J12" r:id="rId12" display="http://caninerabiesblueprint.org/3-2-9-How-do-I-make-rabies-a?lang=en"/>
    <hyperlink ref="J13" r:id="rId13" display="http://caninerabiesblueprint.org/3-2-9-How-do-I-make-rabies-a?lang=en"/>
    <hyperlink ref="G9" r:id="rId14" display="http://rabiessurveillanceblueprint.org/WHO-Collaborating-Centres-for"/>
    <hyperlink ref="G16" r:id="rId15" display="http://caninerabiesblueprint.org/General-guide-on-how-to-construct?lang=en"/>
    <hyperlink ref="H16" r:id="rId16" display="http://caninerabiesblueprint.org/3-2-11-What-laws-and-by-laws-may?lang=en"/>
    <hyperlink ref="G11" r:id="rId17" display="http://caninerabiesblueprint.org/3-2-Legislation?lang=en"/>
  </hyperlinks>
  <pageMargins left="0.7" right="0.7" top="0.75" bottom="0.75" header="0.3" footer="0.3"/>
  <pageSetup paperSize="9" orientation="portrait"/>
  <drawing r:id="rId18"/>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27"/>
  <sheetViews>
    <sheetView workbookViewId="0">
      <selection activeCell="T2" sqref="O2:T2"/>
    </sheetView>
  </sheetViews>
  <sheetFormatPr defaultRowHeight="12" x14ac:dyDescent="0.25"/>
  <cols>
    <col min="1" max="1" width="21.85546875" style="114" customWidth="1"/>
    <col min="2" max="2" width="2" style="114" customWidth="1"/>
    <col min="3" max="3" width="21.85546875" style="114" customWidth="1"/>
    <col min="4" max="4" width="2" style="114" customWidth="1"/>
    <col min="5" max="5" width="21.85546875" style="114" customWidth="1"/>
    <col min="6" max="6" width="2" style="114" customWidth="1"/>
    <col min="7" max="7" width="21.85546875" style="114" customWidth="1"/>
    <col min="8" max="8" width="2" style="114" customWidth="1"/>
    <col min="9" max="9" width="21.85546875" style="114" customWidth="1"/>
    <col min="10" max="10" width="2" style="114" customWidth="1"/>
    <col min="11" max="11" width="21.85546875" style="114" customWidth="1"/>
    <col min="12" max="12" width="2" style="114" customWidth="1"/>
    <col min="13" max="13" width="21.85546875" style="114" customWidth="1"/>
    <col min="14" max="14" width="2" style="114" customWidth="1"/>
    <col min="15" max="20" width="3.140625" style="114" customWidth="1"/>
    <col min="21" max="16384" width="9.140625" style="114"/>
  </cols>
  <sheetData>
    <row r="1" spans="1:20" ht="15" customHeight="1" x14ac:dyDescent="0.25">
      <c r="A1" s="378" t="s">
        <v>25</v>
      </c>
      <c r="C1" s="378" t="s">
        <v>26</v>
      </c>
      <c r="E1" s="378" t="s">
        <v>27</v>
      </c>
      <c r="G1" s="378" t="s">
        <v>28</v>
      </c>
      <c r="I1" s="378" t="s">
        <v>29</v>
      </c>
      <c r="K1" s="378" t="s">
        <v>30</v>
      </c>
      <c r="M1" s="378" t="s">
        <v>438</v>
      </c>
      <c r="O1" s="379" t="s">
        <v>439</v>
      </c>
      <c r="P1" s="379"/>
      <c r="Q1" s="379"/>
      <c r="R1" s="379"/>
      <c r="S1" s="379"/>
      <c r="T1" s="379"/>
    </row>
    <row r="2" spans="1:20" s="115" customFormat="1" x14ac:dyDescent="0.25">
      <c r="A2" s="378"/>
      <c r="C2" s="378"/>
      <c r="E2" s="378"/>
      <c r="G2" s="378"/>
      <c r="I2" s="378"/>
      <c r="K2" s="378"/>
      <c r="M2" s="378"/>
      <c r="O2" s="116">
        <v>0</v>
      </c>
      <c r="P2" s="117">
        <v>1</v>
      </c>
      <c r="Q2" s="118">
        <v>2</v>
      </c>
      <c r="R2" s="119">
        <v>3</v>
      </c>
      <c r="S2" s="120">
        <v>4</v>
      </c>
      <c r="T2" s="121">
        <v>5</v>
      </c>
    </row>
    <row r="3" spans="1:20" ht="72" x14ac:dyDescent="0.25">
      <c r="A3" s="122" t="s">
        <v>321</v>
      </c>
      <c r="B3" s="123"/>
      <c r="C3" s="124" t="s">
        <v>334</v>
      </c>
      <c r="D3" s="123"/>
      <c r="E3" s="122" t="s">
        <v>323</v>
      </c>
      <c r="F3" s="123"/>
      <c r="G3" s="124" t="s">
        <v>339</v>
      </c>
      <c r="H3" s="123"/>
      <c r="I3" s="124" t="s">
        <v>346</v>
      </c>
      <c r="J3" s="123"/>
      <c r="K3" s="124" t="s">
        <v>17</v>
      </c>
      <c r="L3" s="123"/>
      <c r="M3" s="122" t="s">
        <v>327</v>
      </c>
      <c r="N3" s="125"/>
    </row>
    <row r="4" spans="1:20" ht="120" x14ac:dyDescent="0.25">
      <c r="A4" s="122" t="s">
        <v>322</v>
      </c>
      <c r="B4" s="123"/>
      <c r="C4" s="124" t="s">
        <v>335</v>
      </c>
      <c r="D4" s="123"/>
      <c r="E4" s="122" t="s">
        <v>325</v>
      </c>
      <c r="F4" s="123"/>
      <c r="G4" s="124" t="s">
        <v>340</v>
      </c>
      <c r="H4" s="125"/>
      <c r="I4" s="124" t="s">
        <v>347</v>
      </c>
      <c r="J4" s="123"/>
      <c r="K4" s="124" t="s">
        <v>345</v>
      </c>
      <c r="L4" s="123"/>
      <c r="M4" s="124" t="s">
        <v>18</v>
      </c>
      <c r="N4" s="123"/>
    </row>
    <row r="5" spans="1:20" ht="84" x14ac:dyDescent="0.25">
      <c r="A5" s="122" t="s">
        <v>326</v>
      </c>
      <c r="B5" s="123"/>
      <c r="C5" s="124" t="s">
        <v>336</v>
      </c>
      <c r="D5" s="123"/>
      <c r="E5" s="122" t="s">
        <v>324</v>
      </c>
      <c r="F5" s="123"/>
      <c r="G5" s="124" t="s">
        <v>341</v>
      </c>
      <c r="H5" s="125"/>
      <c r="I5" s="124" t="s">
        <v>343</v>
      </c>
      <c r="J5" s="125"/>
      <c r="K5" s="126" t="s">
        <v>365</v>
      </c>
      <c r="L5" s="123"/>
      <c r="M5" s="124" t="s">
        <v>348</v>
      </c>
      <c r="N5" s="123"/>
    </row>
    <row r="6" spans="1:20" ht="84" x14ac:dyDescent="0.25">
      <c r="A6" s="124" t="s">
        <v>37</v>
      </c>
      <c r="B6" s="123"/>
      <c r="C6" s="124" t="s">
        <v>337</v>
      </c>
      <c r="D6" s="123"/>
      <c r="E6" s="124" t="s">
        <v>413</v>
      </c>
      <c r="F6" s="123"/>
      <c r="G6" s="124" t="s">
        <v>412</v>
      </c>
      <c r="H6" s="125"/>
      <c r="I6" s="124" t="s">
        <v>344</v>
      </c>
      <c r="J6" s="125"/>
      <c r="K6" s="126" t="s">
        <v>366</v>
      </c>
      <c r="L6" s="123"/>
      <c r="M6" s="124" t="s">
        <v>349</v>
      </c>
      <c r="N6" s="123"/>
    </row>
    <row r="7" spans="1:20" ht="84" x14ac:dyDescent="0.25">
      <c r="A7" s="124" t="s">
        <v>38</v>
      </c>
      <c r="B7" s="123"/>
      <c r="C7" s="124" t="s">
        <v>338</v>
      </c>
      <c r="D7" s="123"/>
      <c r="E7" s="126" t="s">
        <v>359</v>
      </c>
      <c r="F7" s="123"/>
      <c r="G7" s="124" t="s">
        <v>342</v>
      </c>
      <c r="H7" s="123"/>
      <c r="I7" s="124" t="s">
        <v>345</v>
      </c>
      <c r="J7" s="125"/>
      <c r="K7" s="127" t="s">
        <v>402</v>
      </c>
      <c r="L7" s="123"/>
      <c r="M7" s="124" t="s">
        <v>350</v>
      </c>
      <c r="N7" s="123"/>
    </row>
    <row r="8" spans="1:20" ht="60" x14ac:dyDescent="0.25">
      <c r="A8" s="124" t="s">
        <v>328</v>
      </c>
      <c r="B8" s="123"/>
      <c r="C8" s="124" t="s">
        <v>17</v>
      </c>
      <c r="D8" s="123"/>
      <c r="E8" s="126" t="s">
        <v>358</v>
      </c>
      <c r="F8" s="123"/>
      <c r="G8" s="126" t="s">
        <v>357</v>
      </c>
      <c r="H8" s="123"/>
      <c r="I8" s="126" t="s">
        <v>360</v>
      </c>
      <c r="J8" s="123"/>
      <c r="M8" s="124" t="s">
        <v>19</v>
      </c>
      <c r="N8" s="123"/>
    </row>
    <row r="9" spans="1:20" ht="72" x14ac:dyDescent="0.25">
      <c r="A9" s="124" t="s">
        <v>329</v>
      </c>
      <c r="B9" s="123"/>
      <c r="C9" s="126" t="s">
        <v>354</v>
      </c>
      <c r="D9" s="123"/>
      <c r="E9" s="128" t="s">
        <v>373</v>
      </c>
      <c r="F9" s="123"/>
      <c r="G9" s="126" t="s">
        <v>367</v>
      </c>
      <c r="H9" s="125"/>
      <c r="I9" s="126" t="s">
        <v>362</v>
      </c>
      <c r="J9" s="123"/>
      <c r="M9" s="126" t="s">
        <v>20</v>
      </c>
      <c r="N9" s="123"/>
    </row>
    <row r="10" spans="1:20" ht="84" x14ac:dyDescent="0.25">
      <c r="A10" s="124" t="s">
        <v>330</v>
      </c>
      <c r="B10" s="123"/>
      <c r="C10" s="126" t="s">
        <v>355</v>
      </c>
      <c r="D10" s="123"/>
      <c r="E10" s="128" t="s">
        <v>374</v>
      </c>
      <c r="F10" s="123"/>
      <c r="G10" s="126" t="s">
        <v>365</v>
      </c>
      <c r="H10" s="125"/>
      <c r="I10" s="126" t="s">
        <v>361</v>
      </c>
      <c r="J10" s="125"/>
      <c r="M10" s="126" t="s">
        <v>372</v>
      </c>
      <c r="N10" s="123"/>
    </row>
    <row r="11" spans="1:20" ht="96" x14ac:dyDescent="0.25">
      <c r="A11" s="124" t="s">
        <v>331</v>
      </c>
      <c r="B11" s="123"/>
      <c r="C11" s="126" t="s">
        <v>356</v>
      </c>
      <c r="D11" s="123"/>
      <c r="E11" s="129" t="s">
        <v>391</v>
      </c>
      <c r="F11" s="123"/>
      <c r="G11" s="126" t="s">
        <v>368</v>
      </c>
      <c r="H11" s="125"/>
      <c r="I11" s="126" t="s">
        <v>11</v>
      </c>
      <c r="J11" s="123"/>
      <c r="M11" s="126" t="s">
        <v>370</v>
      </c>
      <c r="N11" s="123"/>
    </row>
    <row r="12" spans="1:20" ht="84" x14ac:dyDescent="0.25">
      <c r="A12" s="124" t="s">
        <v>332</v>
      </c>
      <c r="B12" s="123"/>
      <c r="C12" s="126" t="s">
        <v>357</v>
      </c>
      <c r="D12" s="123"/>
      <c r="E12" s="129" t="s">
        <v>393</v>
      </c>
      <c r="F12" s="123"/>
      <c r="G12" s="126" t="s">
        <v>369</v>
      </c>
      <c r="H12" s="123"/>
      <c r="I12" s="126" t="s">
        <v>12</v>
      </c>
      <c r="J12" s="123"/>
      <c r="M12" s="126" t="s">
        <v>371</v>
      </c>
      <c r="N12" s="123"/>
    </row>
    <row r="13" spans="1:20" ht="60" x14ac:dyDescent="0.25">
      <c r="A13" s="124" t="s">
        <v>333</v>
      </c>
      <c r="B13" s="123"/>
      <c r="C13" s="128" t="s">
        <v>375</v>
      </c>
      <c r="D13" s="123"/>
      <c r="E13" s="127" t="s">
        <v>401</v>
      </c>
      <c r="F13" s="123"/>
      <c r="G13" s="128" t="s">
        <v>389</v>
      </c>
      <c r="H13" s="125"/>
      <c r="I13" s="126" t="s">
        <v>363</v>
      </c>
      <c r="J13" s="125"/>
      <c r="M13" s="128" t="s">
        <v>390</v>
      </c>
      <c r="N13" s="123"/>
    </row>
    <row r="14" spans="1:20" ht="72" x14ac:dyDescent="0.25">
      <c r="A14" s="126" t="s">
        <v>351</v>
      </c>
      <c r="B14" s="123"/>
      <c r="C14" s="128" t="s">
        <v>376</v>
      </c>
      <c r="D14" s="123"/>
      <c r="G14" s="128" t="s">
        <v>386</v>
      </c>
      <c r="H14" s="125"/>
      <c r="I14" s="126" t="s">
        <v>364</v>
      </c>
      <c r="J14" s="125"/>
      <c r="M14" s="129" t="s">
        <v>21</v>
      </c>
      <c r="N14" s="123"/>
    </row>
    <row r="15" spans="1:20" ht="72" x14ac:dyDescent="0.25">
      <c r="A15" s="126" t="s">
        <v>352</v>
      </c>
      <c r="B15" s="123"/>
      <c r="C15" s="128" t="s">
        <v>377</v>
      </c>
      <c r="D15" s="123"/>
      <c r="G15" s="128" t="s">
        <v>387</v>
      </c>
      <c r="H15" s="125"/>
      <c r="I15" s="128" t="s">
        <v>380</v>
      </c>
      <c r="J15" s="125"/>
    </row>
    <row r="16" spans="1:20" ht="84" x14ac:dyDescent="0.25">
      <c r="A16" s="126" t="s">
        <v>353</v>
      </c>
      <c r="B16" s="123"/>
      <c r="C16" s="128" t="s">
        <v>378</v>
      </c>
      <c r="D16" s="123"/>
      <c r="G16" s="128" t="s">
        <v>388</v>
      </c>
      <c r="H16" s="125"/>
      <c r="I16" s="128" t="s">
        <v>384</v>
      </c>
      <c r="J16" s="123"/>
    </row>
    <row r="17" spans="1:10" ht="60" x14ac:dyDescent="0.25">
      <c r="A17" s="129" t="s">
        <v>398</v>
      </c>
      <c r="B17" s="123"/>
      <c r="C17" s="128" t="s">
        <v>379</v>
      </c>
      <c r="D17" s="123"/>
      <c r="G17" s="129" t="s">
        <v>398</v>
      </c>
      <c r="H17" s="125"/>
      <c r="I17" s="128" t="s">
        <v>385</v>
      </c>
      <c r="J17" s="123"/>
    </row>
    <row r="18" spans="1:10" ht="84" x14ac:dyDescent="0.25">
      <c r="C18" s="129" t="s">
        <v>392</v>
      </c>
      <c r="D18" s="123"/>
      <c r="G18" s="129" t="s">
        <v>399</v>
      </c>
      <c r="H18" s="125"/>
      <c r="I18" s="128" t="s">
        <v>381</v>
      </c>
      <c r="J18" s="125"/>
    </row>
    <row r="19" spans="1:10" ht="84" x14ac:dyDescent="0.25">
      <c r="C19" s="129" t="s">
        <v>393</v>
      </c>
      <c r="D19" s="123"/>
      <c r="G19" s="127" t="s">
        <v>402</v>
      </c>
      <c r="H19" s="125"/>
      <c r="I19" s="128" t="s">
        <v>382</v>
      </c>
      <c r="J19" s="123"/>
    </row>
    <row r="20" spans="1:10" ht="60" x14ac:dyDescent="0.25">
      <c r="C20" s="127" t="s">
        <v>400</v>
      </c>
      <c r="D20" s="123"/>
      <c r="I20" s="128" t="s">
        <v>383</v>
      </c>
      <c r="J20" s="123"/>
    </row>
    <row r="21" spans="1:10" ht="84" x14ac:dyDescent="0.25">
      <c r="I21" s="129" t="s">
        <v>394</v>
      </c>
      <c r="J21" s="123"/>
    </row>
    <row r="22" spans="1:10" ht="72" x14ac:dyDescent="0.25">
      <c r="I22" s="129" t="s">
        <v>395</v>
      </c>
      <c r="J22" s="123"/>
    </row>
    <row r="23" spans="1:10" ht="72" x14ac:dyDescent="0.25">
      <c r="I23" s="129" t="s">
        <v>396</v>
      </c>
      <c r="J23" s="123"/>
    </row>
    <row r="24" spans="1:10" ht="84" x14ac:dyDescent="0.25">
      <c r="I24" s="129" t="s">
        <v>397</v>
      </c>
      <c r="J24" s="123"/>
    </row>
    <row r="25" spans="1:10" ht="36" x14ac:dyDescent="0.25">
      <c r="I25" s="127" t="s">
        <v>404</v>
      </c>
      <c r="J25" s="125"/>
    </row>
    <row r="26" spans="1:10" ht="60" x14ac:dyDescent="0.25">
      <c r="I26" s="127" t="s">
        <v>403</v>
      </c>
      <c r="J26" s="125"/>
    </row>
    <row r="27" spans="1:10" ht="36" x14ac:dyDescent="0.25">
      <c r="I27" s="127" t="s">
        <v>13</v>
      </c>
      <c r="J27" s="123"/>
    </row>
  </sheetData>
  <mergeCells count="8">
    <mergeCell ref="M1:M2"/>
    <mergeCell ref="O1:T1"/>
    <mergeCell ref="A1:A2"/>
    <mergeCell ref="C1:C2"/>
    <mergeCell ref="E1:E2"/>
    <mergeCell ref="G1:G2"/>
    <mergeCell ref="I1:I2"/>
    <mergeCell ref="K1:K2"/>
  </mergeCells>
  <pageMargins left="0.7" right="0.7" top="0.75" bottom="0.75" header="0.3" footer="0.3"/>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sheetPr>
  <dimension ref="A1:G121"/>
  <sheetViews>
    <sheetView workbookViewId="0">
      <pane ySplit="1" topLeftCell="A14" activePane="bottomLeft" state="frozen"/>
      <selection activeCell="E7" sqref="E7"/>
      <selection pane="bottomLeft" activeCell="E7" sqref="E7"/>
    </sheetView>
  </sheetViews>
  <sheetFormatPr defaultColWidth="8.7109375" defaultRowHeight="15" x14ac:dyDescent="0.25"/>
  <cols>
    <col min="1" max="2" width="5.85546875" style="37" customWidth="1"/>
    <col min="3" max="3" width="7.28515625" style="37" customWidth="1"/>
    <col min="4" max="4" width="118.28515625" style="274" customWidth="1"/>
    <col min="5" max="5" width="8.7109375" style="37"/>
    <col min="6" max="6" width="19.42578125" style="277" customWidth="1"/>
    <col min="7" max="7" width="20.5703125" style="342" customWidth="1"/>
    <col min="8" max="16384" width="8.7109375" style="37"/>
  </cols>
  <sheetData>
    <row r="1" spans="1:7" s="199" customFormat="1" x14ac:dyDescent="0.25">
      <c r="A1" s="199" t="s">
        <v>713</v>
      </c>
      <c r="B1" s="199" t="s">
        <v>0</v>
      </c>
      <c r="C1" s="199" t="s">
        <v>315</v>
      </c>
      <c r="D1" s="273" t="s">
        <v>536</v>
      </c>
      <c r="E1" s="199" t="s">
        <v>710</v>
      </c>
      <c r="F1" s="278" t="s">
        <v>715</v>
      </c>
      <c r="G1" s="278" t="s">
        <v>727</v>
      </c>
    </row>
    <row r="2" spans="1:7" ht="30" x14ac:dyDescent="0.25">
      <c r="A2" s="37">
        <v>49</v>
      </c>
      <c r="B2" s="37">
        <v>0</v>
      </c>
      <c r="C2" s="37" t="s">
        <v>408</v>
      </c>
      <c r="D2" s="274" t="s">
        <v>643</v>
      </c>
      <c r="E2" s="37" t="s">
        <v>710</v>
      </c>
      <c r="F2" s="279">
        <f>IFERROR(VLOOKUP(D2,'Data coll &amp; ax'!$C$5:$E$26,3,FALSE),IFERROR(VLOOKUP(D2,'Prev &amp; Ctrl'!$C$5:$E$30,3,FALSE),IFERROR(VLOOKUP(D2,'Lab dx'!$C$5:$E$17,3,FALSE),IFERROR(VLOOKUP(D2,'Dog popn'!$C$5:$E$17,3,FALSE),IFERROR(VLOOKUP(D2,IEC!$C$5:$E$25,3,FALSE),IFERROR(VLOOKUP(D2,'Cross-cutting issues'!$C$5:$E$16,3,FALSE),(VLOOKUP(D2,Legislation!$C$5:$E$17,3,FALSE))))))))</f>
        <v>1</v>
      </c>
      <c r="G2" s="342" t="str">
        <f>IFERROR(VLOOKUP(D2,'Data coll &amp; ax'!$C$5:$F$26,4,FALSE),IFERROR(VLOOKUP(D2,'Prev &amp; Ctrl'!$C$5:$F$30,4,FALSE),IFERROR(VLOOKUP(D2,'Lab dx'!$C$5:$F$17,4,FALSE),IFERROR(VLOOKUP(D2,'Dog popn'!$C$5:$F$17,4,FALSE),IFERROR(VLOOKUP(D2,IEC!$C$5:$F$25,4,FALSE),IFERROR(VLOOKUP(D2,'Cross-cutting issues'!$C$5:$F$16,4,FALSE),(VLOOKUP(D2,Legislation!$C$5:$F$17,4,FALSE))))))))</f>
        <v>OIE Reference Laboratory</v>
      </c>
    </row>
    <row r="3" spans="1:7" ht="30" x14ac:dyDescent="0.25">
      <c r="A3" s="37">
        <v>50</v>
      </c>
      <c r="B3" s="37">
        <v>0</v>
      </c>
      <c r="C3" s="37" t="s">
        <v>408</v>
      </c>
      <c r="D3" s="274" t="s">
        <v>644</v>
      </c>
      <c r="E3" s="37" t="s">
        <v>710</v>
      </c>
      <c r="F3" s="279">
        <f>IFERROR(VLOOKUP(D3,'Data coll &amp; ax'!$C$5:$E$26,3,FALSE),IFERROR(VLOOKUP(D3,'Prev &amp; Ctrl'!$C$5:$E$30,3,FALSE),IFERROR(VLOOKUP(D3,'Lab dx'!$C$5:$E$17,3,FALSE),IFERROR(VLOOKUP(D3,'Dog popn'!$C$5:$E$17,3,FALSE),IFERROR(VLOOKUP(D3,IEC!$C$5:$E$25,3,FALSE),IFERROR(VLOOKUP(D3,'Cross-cutting issues'!$C$5:$E$16,3,FALSE),(VLOOKUP(D3,Legislation!$C$5:$E$17,3,FALSE))))))))</f>
        <v>1</v>
      </c>
      <c r="G3" s="342" t="str">
        <f>IFERROR(VLOOKUP(D3,'Data coll &amp; ax'!$C$5:$F$26,4,FALSE),IFERROR(VLOOKUP(D3,'Prev &amp; Ctrl'!$C$5:$F$30,4,FALSE),IFERROR(VLOOKUP(D3,'Lab dx'!$C$5:$F$17,4,FALSE),IFERROR(VLOOKUP(D3,'Dog popn'!$C$5:$F$17,4,FALSE),IFERROR(VLOOKUP(D3,IEC!$C$5:$F$25,4,FALSE),IFERROR(VLOOKUP(D3,'Cross-cutting issues'!$C$5:$F$16,4,FALSE),(VLOOKUP(D3,Legislation!$C$5:$F$17,4,FALSE))))))))</f>
        <v>OIE Reference Laboratory at OVI (2009)</v>
      </c>
    </row>
    <row r="4" spans="1:7" x14ac:dyDescent="0.25">
      <c r="A4" s="37">
        <v>96</v>
      </c>
      <c r="B4" s="37">
        <v>0</v>
      </c>
      <c r="C4" s="37" t="s">
        <v>410</v>
      </c>
      <c r="D4" s="274" t="s">
        <v>686</v>
      </c>
      <c r="F4" s="279">
        <f>IFERROR(VLOOKUP(D4,'Data coll &amp; ax'!$C$5:$E$26,3,FALSE),IFERROR(VLOOKUP(D4,'Prev &amp; Ctrl'!$C$5:$E$30,3,FALSE),IFERROR(VLOOKUP(D4,'Lab dx'!$C$5:$E$17,3,FALSE),IFERROR(VLOOKUP(D4,'Dog popn'!$C$5:$E$17,3,FALSE),IFERROR(VLOOKUP(D4,IEC!$C$5:$E$25,3,FALSE),IFERROR(VLOOKUP(D4,'Cross-cutting issues'!$C$5:$E$16,3,FALSE),(VLOOKUP(D4,Legislation!$C$5:$E$17,3,FALSE))))))))</f>
        <v>1</v>
      </c>
      <c r="G4" s="342" t="str">
        <f>IFERROR(VLOOKUP(D4,'Data coll &amp; ax'!$C$5:$F$26,4,FALSE),IFERROR(VLOOKUP(D4,'Prev &amp; Ctrl'!$C$5:$F$30,4,FALSE),IFERROR(VLOOKUP(D4,'Lab dx'!$C$5:$F$17,4,FALSE),IFERROR(VLOOKUP(D4,'Dog popn'!$C$5:$F$17,4,FALSE),IFERROR(VLOOKUP(D4,IEC!$C$5:$F$25,4,FALSE),IFERROR(VLOOKUP(D4,'Cross-cutting issues'!$C$5:$F$16,4,FALSE),(VLOOKUP(D4,Legislation!$C$5:$F$17,4,FALSE))))))))</f>
        <v>The National Epidemic committee has a frequent meetings to discuss zoonotic diseases which include Rabies</v>
      </c>
    </row>
    <row r="5" spans="1:7" x14ac:dyDescent="0.25">
      <c r="A5" s="37">
        <v>108</v>
      </c>
      <c r="B5" s="37">
        <v>0</v>
      </c>
      <c r="C5" s="37" t="s">
        <v>407</v>
      </c>
      <c r="D5" s="274" t="s">
        <v>698</v>
      </c>
      <c r="F5" s="279">
        <f>IFERROR(VLOOKUP(D5,'Data coll &amp; ax'!$C$5:$E$26,3,FALSE),IFERROR(VLOOKUP(D5,'Prev &amp; Ctrl'!$C$5:$E$30,3,FALSE),IFERROR(VLOOKUP(D5,'Lab dx'!$C$5:$E$17,3,FALSE),IFERROR(VLOOKUP(D5,'Dog popn'!$C$5:$E$17,3,FALSE),IFERROR(VLOOKUP(D5,IEC!$C$5:$E$25,3,FALSE),IFERROR(VLOOKUP(D5,'Cross-cutting issues'!$C$5:$E$16,3,FALSE),(VLOOKUP(D5,Legislation!$C$5:$E$17,3,FALSE))))))))</f>
        <v>0</v>
      </c>
      <c r="G5" s="342" t="str">
        <f>IFERROR(VLOOKUP(D5,'Data coll &amp; ax'!$C$5:$F$26,4,FALSE),IFERROR(VLOOKUP(D5,'Prev &amp; Ctrl'!$C$5:$F$30,4,FALSE),IFERROR(VLOOKUP(D5,'Lab dx'!$C$5:$F$17,4,FALSE),IFERROR(VLOOKUP(D5,'Dog popn'!$C$5:$F$17,4,FALSE),IFERROR(VLOOKUP(D5,IEC!$C$5:$F$25,4,FALSE),IFERROR(VLOOKUP(D5,'Cross-cutting issues'!$C$5:$F$16,4,FALSE),(VLOOKUP(D5,Legislation!$C$5:$F$17,4,FALSE))))))))</f>
        <v>Need to develop case definitions. Priority for the Vet Dept in Zambia</v>
      </c>
    </row>
    <row r="6" spans="1:7" x14ac:dyDescent="0.25">
      <c r="A6" s="37">
        <v>110</v>
      </c>
      <c r="B6" s="37">
        <v>0</v>
      </c>
      <c r="C6" s="37" t="s">
        <v>407</v>
      </c>
      <c r="D6" s="274" t="s">
        <v>699</v>
      </c>
      <c r="F6" s="279">
        <f>IFERROR(VLOOKUP(D6,'Data coll &amp; ax'!$C$5:$E$26,3,FALSE),IFERROR(VLOOKUP(D6,'Prev &amp; Ctrl'!$C$5:$E$30,3,FALSE),IFERROR(VLOOKUP(D6,'Lab dx'!$C$5:$E$17,3,FALSE),IFERROR(VLOOKUP(D6,'Dog popn'!$C$5:$E$17,3,FALSE),IFERROR(VLOOKUP(D6,IEC!$C$5:$E$25,3,FALSE),IFERROR(VLOOKUP(D6,'Cross-cutting issues'!$C$5:$E$16,3,FALSE),(VLOOKUP(D6,Legislation!$C$5:$E$17,3,FALSE))))))))</f>
        <v>1</v>
      </c>
      <c r="G6" s="342" t="str">
        <f>IFERROR(VLOOKUP(D6,'Data coll &amp; ax'!$C$5:$F$26,4,FALSE),IFERROR(VLOOKUP(D6,'Prev &amp; Ctrl'!$C$5:$F$30,4,FALSE),IFERROR(VLOOKUP(D6,'Lab dx'!$C$5:$F$17,4,FALSE),IFERROR(VLOOKUP(D6,'Dog popn'!$C$5:$F$17,4,FALSE),IFERROR(VLOOKUP(D6,IEC!$C$5:$F$25,4,FALSE),IFERROR(VLOOKUP(D6,'Cross-cutting issues'!$C$5:$F$16,4,FALSE),(VLOOKUP(D6,Legislation!$C$5:$F$17,4,FALSE))))))))</f>
        <v>Not sure whether in line with WHO standards</v>
      </c>
    </row>
    <row r="7" spans="1:7" x14ac:dyDescent="0.25">
      <c r="A7" s="37">
        <v>112</v>
      </c>
      <c r="B7" s="37">
        <v>0</v>
      </c>
      <c r="C7" s="37" t="s">
        <v>407</v>
      </c>
      <c r="D7" s="274" t="s">
        <v>700</v>
      </c>
      <c r="E7" s="37" t="s">
        <v>710</v>
      </c>
      <c r="F7" s="279">
        <f>IFERROR(VLOOKUP(D7,'Data coll &amp; ax'!$C$5:$E$26,3,FALSE),IFERROR(VLOOKUP(D7,'Prev &amp; Ctrl'!$C$5:$E$30,3,FALSE),IFERROR(VLOOKUP(D7,'Lab dx'!$C$5:$E$17,3,FALSE),IFERROR(VLOOKUP(D7,'Dog popn'!$C$5:$E$17,3,FALSE),IFERROR(VLOOKUP(D7,IEC!$C$5:$E$25,3,FALSE),IFERROR(VLOOKUP(D7,'Cross-cutting issues'!$C$5:$E$16,3,FALSE),(VLOOKUP(D7,Legislation!$C$5:$E$17,3,FALSE))))))))</f>
        <v>1</v>
      </c>
      <c r="G7" s="342">
        <f>IFERROR(VLOOKUP(D7,'Data coll &amp; ax'!$C$5:$F$26,4,FALSE),IFERROR(VLOOKUP(D7,'Prev &amp; Ctrl'!$C$5:$F$30,4,FALSE),IFERROR(VLOOKUP(D7,'Lab dx'!$C$5:$F$17,4,FALSE),IFERROR(VLOOKUP(D7,'Dog popn'!$C$5:$F$17,4,FALSE),IFERROR(VLOOKUP(D7,IEC!$C$5:$F$25,4,FALSE),IFERROR(VLOOKUP(D7,'Cross-cutting issues'!$C$5:$F$16,4,FALSE),(VLOOKUP(D7,Legislation!$C$5:$F$17,4,FALSE))))))))</f>
        <v>0</v>
      </c>
    </row>
    <row r="8" spans="1:7" s="314" customFormat="1" x14ac:dyDescent="0.25">
      <c r="A8" s="314">
        <v>1</v>
      </c>
      <c r="B8" s="314">
        <v>1</v>
      </c>
      <c r="C8" s="314" t="s">
        <v>409</v>
      </c>
      <c r="D8" s="315" t="s">
        <v>600</v>
      </c>
      <c r="E8" s="314" t="s">
        <v>710</v>
      </c>
      <c r="F8" s="316">
        <f>IFERROR(VLOOKUP(D8,'Data coll &amp; ax'!$C$5:$E$26,3,FALSE),IFERROR(VLOOKUP(D8,'Prev &amp; Ctrl'!$C$5:$E$30,3,FALSE),IFERROR(VLOOKUP(D8,'Lab dx'!$C$5:$E$17,3,FALSE),IFERROR(VLOOKUP(D8,'Dog popn'!$C$5:$E$17,3,FALSE),IFERROR(VLOOKUP(D8,IEC!$C$5:$E$25,3,FALSE),IFERROR(VLOOKUP(D8,'Cross-cutting issues'!$C$5:$E$16,3,FALSE),(VLOOKUP(D8,Legislation!$C$5:$E$17,3,FALSE))))))))</f>
        <v>1</v>
      </c>
      <c r="G8" s="342">
        <f>IFERROR(VLOOKUP(D8,'Data coll &amp; ax'!$C$5:$F$26,4,FALSE),IFERROR(VLOOKUP(D8,'Prev &amp; Ctrl'!$C$5:$F$30,4,FALSE),IFERROR(VLOOKUP(D8,'Lab dx'!$C$5:$F$17,4,FALSE),IFERROR(VLOOKUP(D8,'Dog popn'!$C$5:$F$17,4,FALSE),IFERROR(VLOOKUP(D8,IEC!$C$5:$F$25,4,FALSE),IFERROR(VLOOKUP(D8,'Cross-cutting issues'!$C$5:$F$16,4,FALSE),(VLOOKUP(D8,Legislation!$C$5:$F$17,4,FALSE))))))))</f>
        <v>0</v>
      </c>
    </row>
    <row r="9" spans="1:7" s="314" customFormat="1" x14ac:dyDescent="0.25">
      <c r="A9" s="314">
        <v>2</v>
      </c>
      <c r="B9" s="314">
        <v>1</v>
      </c>
      <c r="C9" s="314" t="s">
        <v>409</v>
      </c>
      <c r="D9" s="315" t="s">
        <v>587</v>
      </c>
      <c r="E9" s="314" t="s">
        <v>710</v>
      </c>
      <c r="F9" s="316">
        <f>IFERROR(VLOOKUP(D9,'Data coll &amp; ax'!$C$5:$E$26,3,FALSE),IFERROR(VLOOKUP(D9,'Prev &amp; Ctrl'!$C$5:$E$30,3,FALSE),IFERROR(VLOOKUP(D9,'Lab dx'!$C$5:$E$17,3,FALSE),IFERROR(VLOOKUP(D9,'Dog popn'!$C$5:$E$17,3,FALSE),IFERROR(VLOOKUP(D9,IEC!$C$5:$E$25,3,FALSE),IFERROR(VLOOKUP(D9,'Cross-cutting issues'!$C$5:$E$16,3,FALSE),(VLOOKUP(D9,Legislation!$C$5:$E$17,3,FALSE))))))))</f>
        <v>1</v>
      </c>
      <c r="G9" s="342">
        <f>IFERROR(VLOOKUP(D9,'Data coll &amp; ax'!$C$5:$F$26,4,FALSE),IFERROR(VLOOKUP(D9,'Prev &amp; Ctrl'!$C$5:$F$30,4,FALSE),IFERROR(VLOOKUP(D9,'Lab dx'!$C$5:$F$17,4,FALSE),IFERROR(VLOOKUP(D9,'Dog popn'!$C$5:$F$17,4,FALSE),IFERROR(VLOOKUP(D9,IEC!$C$5:$F$25,4,FALSE),IFERROR(VLOOKUP(D9,'Cross-cutting issues'!$C$5:$F$16,4,FALSE),(VLOOKUP(D9,Legislation!$C$5:$F$17,4,FALSE))))))))</f>
        <v>0</v>
      </c>
    </row>
    <row r="10" spans="1:7" s="314" customFormat="1" ht="30" x14ac:dyDescent="0.25">
      <c r="A10" s="314">
        <v>3</v>
      </c>
      <c r="B10" s="314">
        <v>1</v>
      </c>
      <c r="C10" s="314" t="s">
        <v>409</v>
      </c>
      <c r="D10" s="315" t="s">
        <v>601</v>
      </c>
      <c r="F10" s="316">
        <f>IFERROR(VLOOKUP(D10,'Data coll &amp; ax'!$C$5:$E$26,3,FALSE),IFERROR(VLOOKUP(D10,'Prev &amp; Ctrl'!$C$5:$E$30,3,FALSE),IFERROR(VLOOKUP(D10,'Lab dx'!$C$5:$E$17,3,FALSE),IFERROR(VLOOKUP(D10,'Dog popn'!$C$5:$E$17,3,FALSE),IFERROR(VLOOKUP(D10,IEC!$C$5:$E$25,3,FALSE),IFERROR(VLOOKUP(D10,'Cross-cutting issues'!$C$5:$E$16,3,FALSE),(VLOOKUP(D10,Legislation!$C$5:$E$17,3,FALSE))))))))</f>
        <v>1</v>
      </c>
      <c r="G10" s="342">
        <f>IFERROR(VLOOKUP(D10,'Data coll &amp; ax'!$C$5:$F$26,4,FALSE),IFERROR(VLOOKUP(D10,'Prev &amp; Ctrl'!$C$5:$F$30,4,FALSE),IFERROR(VLOOKUP(D10,'Lab dx'!$C$5:$F$17,4,FALSE),IFERROR(VLOOKUP(D10,'Dog popn'!$C$5:$F$17,4,FALSE),IFERROR(VLOOKUP(D10,IEC!$C$5:$F$25,4,FALSE),IFERROR(VLOOKUP(D10,'Cross-cutting issues'!$C$5:$F$16,4,FALSE),(VLOOKUP(D10,Legislation!$C$5:$F$17,4,FALSE))))))))</f>
        <v>0</v>
      </c>
    </row>
    <row r="11" spans="1:7" s="314" customFormat="1" x14ac:dyDescent="0.25">
      <c r="A11" s="314">
        <v>4</v>
      </c>
      <c r="B11" s="314">
        <v>1</v>
      </c>
      <c r="C11" s="314" t="s">
        <v>409</v>
      </c>
      <c r="D11" s="315" t="s">
        <v>588</v>
      </c>
      <c r="F11" s="316">
        <f>IFERROR(VLOOKUP(D11,'Data coll &amp; ax'!$C$5:$E$26,3,FALSE),IFERROR(VLOOKUP(D11,'Prev &amp; Ctrl'!$C$5:$E$30,3,FALSE),IFERROR(VLOOKUP(D11,'Lab dx'!$C$5:$E$17,3,FALSE),IFERROR(VLOOKUP(D11,'Dog popn'!$C$5:$E$17,3,FALSE),IFERROR(VLOOKUP(D11,IEC!$C$5:$E$25,3,FALSE),IFERROR(VLOOKUP(D11,'Cross-cutting issues'!$C$5:$E$16,3,FALSE),(VLOOKUP(D11,Legislation!$C$5:$E$17,3,FALSE))))))))</f>
        <v>1</v>
      </c>
      <c r="G11" s="342">
        <f>IFERROR(VLOOKUP(D11,'Data coll &amp; ax'!$C$5:$F$26,4,FALSE),IFERROR(VLOOKUP(D11,'Prev &amp; Ctrl'!$C$5:$F$30,4,FALSE),IFERROR(VLOOKUP(D11,'Lab dx'!$C$5:$F$17,4,FALSE),IFERROR(VLOOKUP(D11,'Dog popn'!$C$5:$F$17,4,FALSE),IFERROR(VLOOKUP(D11,IEC!$C$5:$F$25,4,FALSE),IFERROR(VLOOKUP(D11,'Cross-cutting issues'!$C$5:$F$16,4,FALSE),(VLOOKUP(D11,Legislation!$C$5:$F$17,4,FALSE))))))))</f>
        <v>0</v>
      </c>
    </row>
    <row r="12" spans="1:7" s="314" customFormat="1" x14ac:dyDescent="0.25">
      <c r="A12" s="314">
        <v>5</v>
      </c>
      <c r="B12" s="314">
        <v>1</v>
      </c>
      <c r="C12" s="314" t="s">
        <v>409</v>
      </c>
      <c r="D12" s="315" t="s">
        <v>712</v>
      </c>
      <c r="F12" s="316">
        <f>IFERROR(VLOOKUP(D12,'Data coll &amp; ax'!$C$5:$E$26,3,FALSE),IFERROR(VLOOKUP(D12,'Prev &amp; Ctrl'!$C$5:$E$30,3,FALSE),IFERROR(VLOOKUP(D12,'Lab dx'!$C$5:$E$17,3,FALSE),IFERROR(VLOOKUP(D12,'Dog popn'!$C$5:$E$17,3,FALSE),IFERROR(VLOOKUP(D12,IEC!$C$5:$E$25,3,FALSE),IFERROR(VLOOKUP(D12,'Cross-cutting issues'!$C$5:$E$16,3,FALSE),(VLOOKUP(D12,Legislation!$C$5:$E$17,3,FALSE))))))))</f>
        <v>1</v>
      </c>
      <c r="G12" s="342">
        <f>IFERROR(VLOOKUP(D12,'Data coll &amp; ax'!$C$5:$F$26,4,FALSE),IFERROR(VLOOKUP(D12,'Prev &amp; Ctrl'!$C$5:$F$30,4,FALSE),IFERROR(VLOOKUP(D12,'Lab dx'!$C$5:$F$17,4,FALSE),IFERROR(VLOOKUP(D12,'Dog popn'!$C$5:$F$17,4,FALSE),IFERROR(VLOOKUP(D12,IEC!$C$5:$F$25,4,FALSE),IFERROR(VLOOKUP(D12,'Cross-cutting issues'!$C$5:$F$16,4,FALSE),(VLOOKUP(D12,Legislation!$C$5:$F$17,4,FALSE))))))))</f>
        <v>0</v>
      </c>
    </row>
    <row r="13" spans="1:7" s="314" customFormat="1" x14ac:dyDescent="0.25">
      <c r="A13" s="314">
        <v>6</v>
      </c>
      <c r="B13" s="314">
        <v>1</v>
      </c>
      <c r="C13" s="314" t="s">
        <v>409</v>
      </c>
      <c r="D13" s="315" t="s">
        <v>602</v>
      </c>
      <c r="F13" s="316">
        <f>IFERROR(VLOOKUP(D13,'Data coll &amp; ax'!$C$5:$E$26,3,FALSE),IFERROR(VLOOKUP(D13,'Prev &amp; Ctrl'!$C$5:$E$30,3,FALSE),IFERROR(VLOOKUP(D13,'Lab dx'!$C$5:$E$17,3,FALSE),IFERROR(VLOOKUP(D13,'Dog popn'!$C$5:$E$17,3,FALSE),IFERROR(VLOOKUP(D13,IEC!$C$5:$E$25,3,FALSE),IFERROR(VLOOKUP(D13,'Cross-cutting issues'!$C$5:$E$16,3,FALSE),(VLOOKUP(D13,Legislation!$C$5:$E$17,3,FALSE))))))))</f>
        <v>1</v>
      </c>
      <c r="G13" s="342">
        <f>IFERROR(VLOOKUP(D13,'Data coll &amp; ax'!$C$5:$F$26,4,FALSE),IFERROR(VLOOKUP(D13,'Prev &amp; Ctrl'!$C$5:$F$30,4,FALSE),IFERROR(VLOOKUP(D13,'Lab dx'!$C$5:$F$17,4,FALSE),IFERROR(VLOOKUP(D13,'Dog popn'!$C$5:$F$17,4,FALSE),IFERROR(VLOOKUP(D13,IEC!$C$5:$F$25,4,FALSE),IFERROR(VLOOKUP(D13,'Cross-cutting issues'!$C$5:$F$16,4,FALSE),(VLOOKUP(D13,Legislation!$C$5:$F$17,4,FALSE))))))))</f>
        <v>0</v>
      </c>
    </row>
    <row r="14" spans="1:7" s="314" customFormat="1" x14ac:dyDescent="0.25">
      <c r="A14" s="314">
        <v>7</v>
      </c>
      <c r="B14" s="314">
        <v>1</v>
      </c>
      <c r="C14" s="314" t="s">
        <v>409</v>
      </c>
      <c r="D14" s="315" t="s">
        <v>603</v>
      </c>
      <c r="F14" s="316">
        <f>IFERROR(VLOOKUP(D14,'Data coll &amp; ax'!$C$5:$E$26,3,FALSE),IFERROR(VLOOKUP(D14,'Prev &amp; Ctrl'!$C$5:$E$30,3,FALSE),IFERROR(VLOOKUP(D14,'Lab dx'!$C$5:$E$17,3,FALSE),IFERROR(VLOOKUP(D14,'Dog popn'!$C$5:$E$17,3,FALSE),IFERROR(VLOOKUP(D14,IEC!$C$5:$E$25,3,FALSE),IFERROR(VLOOKUP(D14,'Cross-cutting issues'!$C$5:$E$16,3,FALSE),(VLOOKUP(D14,Legislation!$C$5:$E$17,3,FALSE))))))))</f>
        <v>1</v>
      </c>
      <c r="G14" s="342">
        <f>IFERROR(VLOOKUP(D14,'Data coll &amp; ax'!$C$5:$F$26,4,FALSE),IFERROR(VLOOKUP(D14,'Prev &amp; Ctrl'!$C$5:$F$30,4,FALSE),IFERROR(VLOOKUP(D14,'Lab dx'!$C$5:$F$17,4,FALSE),IFERROR(VLOOKUP(D14,'Dog popn'!$C$5:$F$17,4,FALSE),IFERROR(VLOOKUP(D14,IEC!$C$5:$F$25,4,FALSE),IFERROR(VLOOKUP(D14,'Cross-cutting issues'!$C$5:$F$16,4,FALSE),(VLOOKUP(D14,Legislation!$C$5:$F$17,4,FALSE))))))))</f>
        <v>0</v>
      </c>
    </row>
    <row r="15" spans="1:7" s="314" customFormat="1" x14ac:dyDescent="0.25">
      <c r="A15" s="314">
        <v>8</v>
      </c>
      <c r="B15" s="314">
        <v>1</v>
      </c>
      <c r="C15" s="314" t="s">
        <v>409</v>
      </c>
      <c r="D15" s="315" t="s">
        <v>589</v>
      </c>
      <c r="F15" s="316">
        <f>IFERROR(VLOOKUP(D15,'Data coll &amp; ax'!$C$5:$E$26,3,FALSE),IFERROR(VLOOKUP(D15,'Prev &amp; Ctrl'!$C$5:$E$30,3,FALSE),IFERROR(VLOOKUP(D15,'Lab dx'!$C$5:$E$17,3,FALSE),IFERROR(VLOOKUP(D15,'Dog popn'!$C$5:$E$17,3,FALSE),IFERROR(VLOOKUP(D15,IEC!$C$5:$E$25,3,FALSE),IFERROR(VLOOKUP(D15,'Cross-cutting issues'!$C$5:$E$16,3,FALSE),(VLOOKUP(D15,Legislation!$C$5:$E$17,3,FALSE))))))))</f>
        <v>1</v>
      </c>
      <c r="G15" s="342">
        <f>IFERROR(VLOOKUP(D15,'Data coll &amp; ax'!$C$5:$F$26,4,FALSE),IFERROR(VLOOKUP(D15,'Prev &amp; Ctrl'!$C$5:$F$30,4,FALSE),IFERROR(VLOOKUP(D15,'Lab dx'!$C$5:$F$17,4,FALSE),IFERROR(VLOOKUP(D15,'Dog popn'!$C$5:$F$17,4,FALSE),IFERROR(VLOOKUP(D15,IEC!$C$5:$F$25,4,FALSE),IFERROR(VLOOKUP(D15,'Cross-cutting issues'!$C$5:$F$16,4,FALSE),(VLOOKUP(D15,Legislation!$C$5:$F$17,4,FALSE))))))))</f>
        <v>0</v>
      </c>
    </row>
    <row r="16" spans="1:7" s="314" customFormat="1" ht="30" x14ac:dyDescent="0.25">
      <c r="A16" s="314">
        <v>9</v>
      </c>
      <c r="B16" s="314">
        <v>1</v>
      </c>
      <c r="C16" s="314" t="s">
        <v>409</v>
      </c>
      <c r="D16" s="315" t="s">
        <v>604</v>
      </c>
      <c r="F16" s="316">
        <f>IFERROR(VLOOKUP(D16,'Data coll &amp; ax'!$C$5:$E$26,3,FALSE),IFERROR(VLOOKUP(D16,'Prev &amp; Ctrl'!$C$5:$E$30,3,FALSE),IFERROR(VLOOKUP(D16,'Lab dx'!$C$5:$E$17,3,FALSE),IFERROR(VLOOKUP(D16,'Dog popn'!$C$5:$E$17,3,FALSE),IFERROR(VLOOKUP(D16,IEC!$C$5:$E$25,3,FALSE),IFERROR(VLOOKUP(D16,'Cross-cutting issues'!$C$5:$E$16,3,FALSE),(VLOOKUP(D16,Legislation!$C$5:$E$17,3,FALSE))))))))</f>
        <v>0</v>
      </c>
      <c r="G16" s="342">
        <f>IFERROR(VLOOKUP(D16,'Data coll &amp; ax'!$C$5:$F$26,4,FALSE),IFERROR(VLOOKUP(D16,'Prev &amp; Ctrl'!$C$5:$F$30,4,FALSE),IFERROR(VLOOKUP(D16,'Lab dx'!$C$5:$F$17,4,FALSE),IFERROR(VLOOKUP(D16,'Dog popn'!$C$5:$F$17,4,FALSE),IFERROR(VLOOKUP(D16,IEC!$C$5:$F$25,4,FALSE),IFERROR(VLOOKUP(D16,'Cross-cutting issues'!$C$5:$F$16,4,FALSE),(VLOOKUP(D16,Legislation!$C$5:$F$17,4,FALSE))))))))</f>
        <v>0</v>
      </c>
    </row>
    <row r="17" spans="1:7" s="314" customFormat="1" x14ac:dyDescent="0.25">
      <c r="A17" s="314">
        <v>23</v>
      </c>
      <c r="B17" s="314">
        <v>1</v>
      </c>
      <c r="C17" s="314" t="s">
        <v>411</v>
      </c>
      <c r="D17" s="315" t="s">
        <v>617</v>
      </c>
      <c r="E17" s="314" t="s">
        <v>710</v>
      </c>
      <c r="F17" s="316">
        <f>IFERROR(VLOOKUP(D17,'Data coll &amp; ax'!$C$5:$E$26,3,FALSE),IFERROR(VLOOKUP(D17,'Prev &amp; Ctrl'!$C$5:$E$30,3,FALSE),IFERROR(VLOOKUP(D17,'Lab dx'!$C$5:$E$17,3,FALSE),IFERROR(VLOOKUP(D17,'Dog popn'!$C$5:$E$17,3,FALSE),IFERROR(VLOOKUP(D17,IEC!$C$5:$E$25,3,FALSE),IFERROR(VLOOKUP(D17,'Cross-cutting issues'!$C$5:$E$16,3,FALSE),(VLOOKUP(D17,Legislation!$C$5:$E$17,3,FALSE))))))))</f>
        <v>1</v>
      </c>
      <c r="G17" s="342">
        <f>IFERROR(VLOOKUP(D17,'Data coll &amp; ax'!$C$5:$F$26,4,FALSE),IFERROR(VLOOKUP(D17,'Prev &amp; Ctrl'!$C$5:$F$30,4,FALSE),IFERROR(VLOOKUP(D17,'Lab dx'!$C$5:$F$17,4,FALSE),IFERROR(VLOOKUP(D17,'Dog popn'!$C$5:$F$17,4,FALSE),IFERROR(VLOOKUP(D17,IEC!$C$5:$F$25,4,FALSE),IFERROR(VLOOKUP(D17,'Cross-cutting issues'!$C$5:$F$16,4,FALSE),(VLOOKUP(D17,Legislation!$C$5:$F$17,4,FALSE))))))))</f>
        <v>0</v>
      </c>
    </row>
    <row r="18" spans="1:7" s="314" customFormat="1" ht="30" x14ac:dyDescent="0.25">
      <c r="A18" s="314">
        <v>24</v>
      </c>
      <c r="B18" s="314">
        <v>1</v>
      </c>
      <c r="C18" s="314" t="s">
        <v>411</v>
      </c>
      <c r="D18" s="315" t="s">
        <v>618</v>
      </c>
      <c r="E18" s="314" t="s">
        <v>710</v>
      </c>
      <c r="F18" s="316">
        <f>IFERROR(VLOOKUP(D18,'Data coll &amp; ax'!$C$5:$E$26,3,FALSE),IFERROR(VLOOKUP(D18,'Prev &amp; Ctrl'!$C$5:$E$30,3,FALSE),IFERROR(VLOOKUP(D18,'Lab dx'!$C$5:$E$17,3,FALSE),IFERROR(VLOOKUP(D18,'Dog popn'!$C$5:$E$17,3,FALSE),IFERROR(VLOOKUP(D18,IEC!$C$5:$E$25,3,FALSE),IFERROR(VLOOKUP(D18,'Cross-cutting issues'!$C$5:$E$16,3,FALSE),(VLOOKUP(D18,Legislation!$C$5:$E$17,3,FALSE))))))))</f>
        <v>1</v>
      </c>
      <c r="G18" s="342">
        <f>IFERROR(VLOOKUP(D18,'Data coll &amp; ax'!$C$5:$F$26,4,FALSE),IFERROR(VLOOKUP(D18,'Prev &amp; Ctrl'!$C$5:$F$30,4,FALSE),IFERROR(VLOOKUP(D18,'Lab dx'!$C$5:$F$17,4,FALSE),IFERROR(VLOOKUP(D18,'Dog popn'!$C$5:$F$17,4,FALSE),IFERROR(VLOOKUP(D18,IEC!$C$5:$F$25,4,FALSE),IFERROR(VLOOKUP(D18,'Cross-cutting issues'!$C$5:$F$16,4,FALSE),(VLOOKUP(D18,Legislation!$C$5:$F$17,4,FALSE))))))))</f>
        <v>0</v>
      </c>
    </row>
    <row r="19" spans="1:7" s="314" customFormat="1" x14ac:dyDescent="0.25">
      <c r="A19" s="314">
        <v>30</v>
      </c>
      <c r="B19" s="314">
        <v>1</v>
      </c>
      <c r="C19" s="314" t="s">
        <v>411</v>
      </c>
      <c r="D19" s="315" t="s">
        <v>624</v>
      </c>
      <c r="E19" s="314" t="s">
        <v>710</v>
      </c>
      <c r="F19" s="316">
        <f>IFERROR(VLOOKUP(D19,'Data coll &amp; ax'!$C$5:$E$26,3,FALSE),IFERROR(VLOOKUP(D19,'Prev &amp; Ctrl'!$C$5:$E$30,3,FALSE),IFERROR(VLOOKUP(D19,'Lab dx'!$C$5:$E$17,3,FALSE),IFERROR(VLOOKUP(D19,'Dog popn'!$C$5:$E$17,3,FALSE),IFERROR(VLOOKUP(D19,IEC!$C$5:$E$25,3,FALSE),IFERROR(VLOOKUP(D19,'Cross-cutting issues'!$C$5:$E$16,3,FALSE),(VLOOKUP(D19,Legislation!$C$5:$E$17,3,FALSE))))))))</f>
        <v>1</v>
      </c>
      <c r="G19" s="342">
        <f>IFERROR(VLOOKUP(D19,'Data coll &amp; ax'!$C$5:$F$26,4,FALSE),IFERROR(VLOOKUP(D19,'Prev &amp; Ctrl'!$C$5:$F$30,4,FALSE),IFERROR(VLOOKUP(D19,'Lab dx'!$C$5:$F$17,4,FALSE),IFERROR(VLOOKUP(D19,'Dog popn'!$C$5:$F$17,4,FALSE),IFERROR(VLOOKUP(D19,IEC!$C$5:$F$25,4,FALSE),IFERROR(VLOOKUP(D19,'Cross-cutting issues'!$C$5:$F$16,4,FALSE),(VLOOKUP(D19,Legislation!$C$5:$F$17,4,FALSE))))))))</f>
        <v>0</v>
      </c>
    </row>
    <row r="20" spans="1:7" s="314" customFormat="1" x14ac:dyDescent="0.25">
      <c r="A20" s="314">
        <v>31</v>
      </c>
      <c r="B20" s="314">
        <v>1</v>
      </c>
      <c r="C20" s="314" t="s">
        <v>411</v>
      </c>
      <c r="D20" s="315" t="s">
        <v>625</v>
      </c>
      <c r="F20" s="316">
        <f>IFERROR(VLOOKUP(D20,'Data coll &amp; ax'!$C$5:$E$26,3,FALSE),IFERROR(VLOOKUP(D20,'Prev &amp; Ctrl'!$C$5:$E$30,3,FALSE),IFERROR(VLOOKUP(D20,'Lab dx'!$C$5:$E$17,3,FALSE),IFERROR(VLOOKUP(D20,'Dog popn'!$C$5:$E$17,3,FALSE),IFERROR(VLOOKUP(D20,IEC!$C$5:$E$25,3,FALSE),IFERROR(VLOOKUP(D20,'Cross-cutting issues'!$C$5:$E$16,3,FALSE),(VLOOKUP(D20,Legislation!$C$5:$E$17,3,FALSE))))))))</f>
        <v>1</v>
      </c>
      <c r="G20" s="342">
        <f>IFERROR(VLOOKUP(D20,'Data coll &amp; ax'!$C$5:$F$26,4,FALSE),IFERROR(VLOOKUP(D20,'Prev &amp; Ctrl'!$C$5:$F$30,4,FALSE),IFERROR(VLOOKUP(D20,'Lab dx'!$C$5:$F$17,4,FALSE),IFERROR(VLOOKUP(D20,'Dog popn'!$C$5:$F$17,4,FALSE),IFERROR(VLOOKUP(D20,IEC!$C$5:$F$25,4,FALSE),IFERROR(VLOOKUP(D20,'Cross-cutting issues'!$C$5:$F$16,4,FALSE),(VLOOKUP(D20,Legislation!$C$5:$F$17,4,FALSE))))))))</f>
        <v>0</v>
      </c>
    </row>
    <row r="21" spans="1:7" s="314" customFormat="1" x14ac:dyDescent="0.25">
      <c r="A21" s="314">
        <v>38</v>
      </c>
      <c r="B21" s="314">
        <v>1</v>
      </c>
      <c r="C21" s="314" t="s">
        <v>411</v>
      </c>
      <c r="D21" s="315" t="s">
        <v>632</v>
      </c>
      <c r="F21" s="316">
        <f>IFERROR(VLOOKUP(D21,'Data coll &amp; ax'!$C$5:$E$26,3,FALSE),IFERROR(VLOOKUP(D21,'Prev &amp; Ctrl'!$C$5:$E$30,3,FALSE),IFERROR(VLOOKUP(D21,'Lab dx'!$C$5:$E$17,3,FALSE),IFERROR(VLOOKUP(D21,'Dog popn'!$C$5:$E$17,3,FALSE),IFERROR(VLOOKUP(D21,IEC!$C$5:$E$25,3,FALSE),IFERROR(VLOOKUP(D21,'Cross-cutting issues'!$C$5:$E$16,3,FALSE),(VLOOKUP(D21,Legislation!$C$5:$E$17,3,FALSE))))))))</f>
        <v>1</v>
      </c>
      <c r="G21" s="342">
        <f>IFERROR(VLOOKUP(D21,'Data coll &amp; ax'!$C$5:$F$26,4,FALSE),IFERROR(VLOOKUP(D21,'Prev &amp; Ctrl'!$C$5:$F$30,4,FALSE),IFERROR(VLOOKUP(D21,'Lab dx'!$C$5:$F$17,4,FALSE),IFERROR(VLOOKUP(D21,'Dog popn'!$C$5:$F$17,4,FALSE),IFERROR(VLOOKUP(D21,IEC!$C$5:$F$25,4,FALSE),IFERROR(VLOOKUP(D21,'Cross-cutting issues'!$C$5:$F$16,4,FALSE),(VLOOKUP(D21,Legislation!$C$5:$F$17,4,FALSE))))))))</f>
        <v>0</v>
      </c>
    </row>
    <row r="22" spans="1:7" s="314" customFormat="1" x14ac:dyDescent="0.25">
      <c r="A22" s="314">
        <v>39</v>
      </c>
      <c r="B22" s="314">
        <v>1</v>
      </c>
      <c r="C22" s="314" t="s">
        <v>411</v>
      </c>
      <c r="D22" s="315" t="s">
        <v>633</v>
      </c>
      <c r="F22" s="316">
        <f>IFERROR(VLOOKUP(D22,'Data coll &amp; ax'!$C$5:$E$26,3,FALSE),IFERROR(VLOOKUP(D22,'Prev &amp; Ctrl'!$C$5:$E$30,3,FALSE),IFERROR(VLOOKUP(D22,'Lab dx'!$C$5:$E$17,3,FALSE),IFERROR(VLOOKUP(D22,'Dog popn'!$C$5:$E$17,3,FALSE),IFERROR(VLOOKUP(D22,IEC!$C$5:$E$25,3,FALSE),IFERROR(VLOOKUP(D22,'Cross-cutting issues'!$C$5:$E$16,3,FALSE),(VLOOKUP(D22,Legislation!$C$5:$E$17,3,FALSE))))))))</f>
        <v>1</v>
      </c>
      <c r="G22" s="342">
        <f>IFERROR(VLOOKUP(D22,'Data coll &amp; ax'!$C$5:$F$26,4,FALSE),IFERROR(VLOOKUP(D22,'Prev &amp; Ctrl'!$C$5:$F$30,4,FALSE),IFERROR(VLOOKUP(D22,'Lab dx'!$C$5:$F$17,4,FALSE),IFERROR(VLOOKUP(D22,'Dog popn'!$C$5:$F$17,4,FALSE),IFERROR(VLOOKUP(D22,IEC!$C$5:$F$25,4,FALSE),IFERROR(VLOOKUP(D22,'Cross-cutting issues'!$C$5:$F$16,4,FALSE),(VLOOKUP(D22,Legislation!$C$5:$F$17,4,FALSE))))))))</f>
        <v>0</v>
      </c>
    </row>
    <row r="23" spans="1:7" s="314" customFormat="1" x14ac:dyDescent="0.25">
      <c r="A23" s="314">
        <v>51</v>
      </c>
      <c r="B23" s="314">
        <v>1</v>
      </c>
      <c r="C23" s="314" t="s">
        <v>408</v>
      </c>
      <c r="D23" s="315" t="s">
        <v>645</v>
      </c>
      <c r="E23" s="314" t="s">
        <v>710</v>
      </c>
      <c r="F23" s="316">
        <f>IFERROR(VLOOKUP(D23,'Data coll &amp; ax'!$C$5:$E$26,3,FALSE),IFERROR(VLOOKUP(D23,'Prev &amp; Ctrl'!$C$5:$E$30,3,FALSE),IFERROR(VLOOKUP(D23,'Lab dx'!$C$5:$E$17,3,FALSE),IFERROR(VLOOKUP(D23,'Dog popn'!$C$5:$E$17,3,FALSE),IFERROR(VLOOKUP(D23,IEC!$C$5:$E$25,3,FALSE),IFERROR(VLOOKUP(D23,'Cross-cutting issues'!$C$5:$E$16,3,FALSE),(VLOOKUP(D23,Legislation!$C$5:$E$17,3,FALSE))))))))</f>
        <v>1</v>
      </c>
      <c r="G23" s="342">
        <f>IFERROR(VLOOKUP(D23,'Data coll &amp; ax'!$C$5:$F$26,4,FALSE),IFERROR(VLOOKUP(D23,'Prev &amp; Ctrl'!$C$5:$F$30,4,FALSE),IFERROR(VLOOKUP(D23,'Lab dx'!$C$5:$F$17,4,FALSE),IFERROR(VLOOKUP(D23,'Dog popn'!$C$5:$F$17,4,FALSE),IFERROR(VLOOKUP(D23,IEC!$C$5:$F$25,4,FALSE),IFERROR(VLOOKUP(D23,'Cross-cutting issues'!$C$5:$F$16,4,FALSE),(VLOOKUP(D23,Legislation!$C$5:$F$17,4,FALSE))))))))</f>
        <v>0</v>
      </c>
    </row>
    <row r="24" spans="1:7" s="314" customFormat="1" x14ac:dyDescent="0.25">
      <c r="A24" s="314">
        <v>52</v>
      </c>
      <c r="B24" s="314">
        <v>1</v>
      </c>
      <c r="C24" s="314" t="s">
        <v>408</v>
      </c>
      <c r="D24" s="315" t="s">
        <v>646</v>
      </c>
      <c r="F24" s="316">
        <f>IFERROR(VLOOKUP(D24,'Data coll &amp; ax'!$C$5:$E$26,3,FALSE),IFERROR(VLOOKUP(D24,'Prev &amp; Ctrl'!$C$5:$E$30,3,FALSE),IFERROR(VLOOKUP(D24,'Lab dx'!$C$5:$E$17,3,FALSE),IFERROR(VLOOKUP(D24,'Dog popn'!$C$5:$E$17,3,FALSE),IFERROR(VLOOKUP(D24,IEC!$C$5:$E$25,3,FALSE),IFERROR(VLOOKUP(D24,'Cross-cutting issues'!$C$5:$E$16,3,FALSE),(VLOOKUP(D24,Legislation!$C$5:$E$17,3,FALSE))))))))</f>
        <v>1</v>
      </c>
      <c r="G24" s="342" t="str">
        <f>IFERROR(VLOOKUP(D24,'Data coll &amp; ax'!$C$5:$F$26,4,FALSE),IFERROR(VLOOKUP(D24,'Prev &amp; Ctrl'!$C$5:$F$30,4,FALSE),IFERROR(VLOOKUP(D24,'Lab dx'!$C$5:$F$17,4,FALSE),IFERROR(VLOOKUP(D24,'Dog popn'!$C$5:$F$17,4,FALSE),IFERROR(VLOOKUP(D24,IEC!$C$5:$F$25,4,FALSE),IFERROR(VLOOKUP(D24,'Cross-cutting issues'!$C$5:$F$16,4,FALSE),(VLOOKUP(D24,Legislation!$C$5:$F$17,4,FALSE))))))))</f>
        <v>CVRI (FAT, PCR) UNZAVET SCHOOL (FAT,PCR, HISTOPATHOLOGY) UTH (HISTOPATHOLOGY)</v>
      </c>
    </row>
    <row r="25" spans="1:7" s="314" customFormat="1" x14ac:dyDescent="0.25">
      <c r="A25" s="314">
        <v>53</v>
      </c>
      <c r="B25" s="314">
        <v>1</v>
      </c>
      <c r="C25" s="314" t="s">
        <v>408</v>
      </c>
      <c r="D25" s="315" t="s">
        <v>647</v>
      </c>
      <c r="F25" s="316">
        <f>IFERROR(VLOOKUP(D25,'Data coll &amp; ax'!$C$5:$E$26,3,FALSE),IFERROR(VLOOKUP(D25,'Prev &amp; Ctrl'!$C$5:$E$30,3,FALSE),IFERROR(VLOOKUP(D25,'Lab dx'!$C$5:$E$17,3,FALSE),IFERROR(VLOOKUP(D25,'Dog popn'!$C$5:$E$17,3,FALSE),IFERROR(VLOOKUP(D25,IEC!$C$5:$E$25,3,FALSE),IFERROR(VLOOKUP(D25,'Cross-cutting issues'!$C$5:$E$16,3,FALSE),(VLOOKUP(D25,Legislation!$C$5:$E$17,3,FALSE))))))))</f>
        <v>1</v>
      </c>
      <c r="G25" s="342">
        <f>IFERROR(VLOOKUP(D25,'Data coll &amp; ax'!$C$5:$F$26,4,FALSE),IFERROR(VLOOKUP(D25,'Prev &amp; Ctrl'!$C$5:$F$30,4,FALSE),IFERROR(VLOOKUP(D25,'Lab dx'!$C$5:$F$17,4,FALSE),IFERROR(VLOOKUP(D25,'Dog popn'!$C$5:$F$17,4,FALSE),IFERROR(VLOOKUP(D25,IEC!$C$5:$F$25,4,FALSE),IFERROR(VLOOKUP(D25,'Cross-cutting issues'!$C$5:$F$16,4,FALSE),(VLOOKUP(D25,Legislation!$C$5:$F$17,4,FALSE))))))))</f>
        <v>0</v>
      </c>
    </row>
    <row r="26" spans="1:7" s="314" customFormat="1" x14ac:dyDescent="0.25">
      <c r="A26" s="314">
        <v>54</v>
      </c>
      <c r="B26" s="314">
        <v>1</v>
      </c>
      <c r="C26" s="314" t="s">
        <v>408</v>
      </c>
      <c r="D26" s="315" t="s">
        <v>648</v>
      </c>
      <c r="F26" s="316">
        <f>IFERROR(VLOOKUP(D26,'Data coll &amp; ax'!$C$5:$E$26,3,FALSE),IFERROR(VLOOKUP(D26,'Prev &amp; Ctrl'!$C$5:$E$30,3,FALSE),IFERROR(VLOOKUP(D26,'Lab dx'!$C$5:$E$17,3,FALSE),IFERROR(VLOOKUP(D26,'Dog popn'!$C$5:$E$17,3,FALSE),IFERROR(VLOOKUP(D26,IEC!$C$5:$E$25,3,FALSE),IFERROR(VLOOKUP(D26,'Cross-cutting issues'!$C$5:$E$16,3,FALSE),(VLOOKUP(D26,Legislation!$C$5:$E$17,3,FALSE))))))))</f>
        <v>0</v>
      </c>
      <c r="G26" s="342">
        <f>IFERROR(VLOOKUP(D26,'Data coll &amp; ax'!$C$5:$F$26,4,FALSE),IFERROR(VLOOKUP(D26,'Prev &amp; Ctrl'!$C$5:$F$30,4,FALSE),IFERROR(VLOOKUP(D26,'Lab dx'!$C$5:$F$17,4,FALSE),IFERROR(VLOOKUP(D26,'Dog popn'!$C$5:$F$17,4,FALSE),IFERROR(VLOOKUP(D26,IEC!$C$5:$F$25,4,FALSE),IFERROR(VLOOKUP(D26,'Cross-cutting issues'!$C$5:$F$16,4,FALSE),(VLOOKUP(D26,Legislation!$C$5:$F$17,4,FALSE))))))))</f>
        <v>0</v>
      </c>
    </row>
    <row r="27" spans="1:7" s="314" customFormat="1" x14ac:dyDescent="0.25">
      <c r="A27" s="314">
        <v>62</v>
      </c>
      <c r="B27" s="314">
        <v>1</v>
      </c>
      <c r="C27" s="314" t="s">
        <v>711</v>
      </c>
      <c r="D27" s="315" t="s">
        <v>583</v>
      </c>
      <c r="F27" s="316">
        <f>IFERROR(VLOOKUP(D27,'Data coll &amp; ax'!$C$5:$E$26,3,FALSE),IFERROR(VLOOKUP(D27,'Prev &amp; Ctrl'!$C$5:$E$30,3,FALSE),IFERROR(VLOOKUP(D27,'Lab dx'!$C$5:$E$17,3,FALSE),IFERROR(VLOOKUP(D27,'Dog popn'!$C$5:$E$17,3,FALSE),IFERROR(VLOOKUP(D27,IEC!$C$5:$E$25,3,FALSE),IFERROR(VLOOKUP(D27,'Cross-cutting issues'!$C$5:$E$16,3,FALSE),(VLOOKUP(D27,Legislation!$C$5:$E$17,3,FALSE))))))))</f>
        <v>1</v>
      </c>
      <c r="G27" s="342" t="str">
        <f>IFERROR(VLOOKUP(D27,'Data coll &amp; ax'!$C$5:$F$26,4,FALSE),IFERROR(VLOOKUP(D27,'Prev &amp; Ctrl'!$C$5:$F$30,4,FALSE),IFERROR(VLOOKUP(D27,'Lab dx'!$C$5:$F$17,4,FALSE),IFERROR(VLOOKUP(D27,'Dog popn'!$C$5:$F$17,4,FALSE),IFERROR(VLOOKUP(D27,IEC!$C$5:$F$25,4,FALSE),IFERROR(VLOOKUP(D27,'Cross-cutting issues'!$C$5:$F$16,4,FALSE),(VLOOKUP(D27,Legislation!$C$5:$F$17,4,FALSE))))))))</f>
        <v>Local taskforces are organised in every district</v>
      </c>
    </row>
    <row r="28" spans="1:7" s="314" customFormat="1" x14ac:dyDescent="0.25">
      <c r="A28" s="314">
        <v>63</v>
      </c>
      <c r="B28" s="314">
        <v>1</v>
      </c>
      <c r="C28" s="314" t="s">
        <v>711</v>
      </c>
      <c r="D28" s="315" t="s">
        <v>597</v>
      </c>
      <c r="F28" s="316">
        <f>IFERROR(VLOOKUP(D28,'Data coll &amp; ax'!$C$5:$E$26,3,FALSE),IFERROR(VLOOKUP(D28,'Prev &amp; Ctrl'!$C$5:$E$30,3,FALSE),IFERROR(VLOOKUP(D28,'Lab dx'!$C$5:$E$17,3,FALSE),IFERROR(VLOOKUP(D28,'Dog popn'!$C$5:$E$17,3,FALSE),IFERROR(VLOOKUP(D28,IEC!$C$5:$E$25,3,FALSE),IFERROR(VLOOKUP(D28,'Cross-cutting issues'!$C$5:$E$16,3,FALSE),(VLOOKUP(D28,Legislation!$C$5:$E$17,3,FALSE))))))))</f>
        <v>1</v>
      </c>
      <c r="G28" s="342" t="str">
        <f>IFERROR(VLOOKUP(D28,'Data coll &amp; ax'!$C$5:$F$26,4,FALSE),IFERROR(VLOOKUP(D28,'Prev &amp; Ctrl'!$C$5:$F$30,4,FALSE),IFERROR(VLOOKUP(D28,'Lab dx'!$C$5:$F$17,4,FALSE),IFERROR(VLOOKUP(D28,'Dog popn'!$C$5:$F$17,4,FALSE),IFERROR(VLOOKUP(D28,IEC!$C$5:$F$25,4,FALSE),IFERROR(VLOOKUP(D28,'Cross-cutting issues'!$C$5:$F$16,4,FALSE),(VLOOKUP(D28,Legislation!$C$5:$F$17,4,FALSE))))))))</f>
        <v>Focal point person from local govt is involved</v>
      </c>
    </row>
    <row r="29" spans="1:7" s="314" customFormat="1" x14ac:dyDescent="0.25">
      <c r="A29" s="314">
        <v>75</v>
      </c>
      <c r="B29" s="314">
        <v>1</v>
      </c>
      <c r="C29" s="314" t="s">
        <v>316</v>
      </c>
      <c r="D29" s="315" t="s">
        <v>577</v>
      </c>
      <c r="F29" s="316">
        <f>IFERROR(VLOOKUP(D29,'Data coll &amp; ax'!$C$5:$E$26,3,FALSE),IFERROR(VLOOKUP(D29,'Prev &amp; Ctrl'!$C$5:$E$30,3,FALSE),IFERROR(VLOOKUP(D29,'Lab dx'!$C$5:$E$17,3,FALSE),IFERROR(VLOOKUP(D29,'Dog popn'!$C$5:$E$17,3,FALSE),IFERROR(VLOOKUP(D29,IEC!$C$5:$E$25,3,FALSE),IFERROR(VLOOKUP(D29,'Cross-cutting issues'!$C$5:$E$16,3,FALSE),(VLOOKUP(D29,Legislation!$C$5:$E$17,3,FALSE))))))))</f>
        <v>1</v>
      </c>
      <c r="G29" s="342">
        <f>IFERROR(VLOOKUP(D29,'Data coll &amp; ax'!$C$5:$F$26,4,FALSE),IFERROR(VLOOKUP(D29,'Prev &amp; Ctrl'!$C$5:$F$30,4,FALSE),IFERROR(VLOOKUP(D29,'Lab dx'!$C$5:$F$17,4,FALSE),IFERROR(VLOOKUP(D29,'Dog popn'!$C$5:$F$17,4,FALSE),IFERROR(VLOOKUP(D29,IEC!$C$5:$F$25,4,FALSE),IFERROR(VLOOKUP(D29,'Cross-cutting issues'!$C$5:$F$16,4,FALSE),(VLOOKUP(D29,Legislation!$C$5:$F$17,4,FALSE))))))))</f>
        <v>0</v>
      </c>
    </row>
    <row r="30" spans="1:7" s="314" customFormat="1" x14ac:dyDescent="0.25">
      <c r="A30" s="314">
        <v>76</v>
      </c>
      <c r="B30" s="314">
        <v>1</v>
      </c>
      <c r="C30" s="314" t="s">
        <v>316</v>
      </c>
      <c r="D30" s="315" t="s">
        <v>669</v>
      </c>
      <c r="F30" s="316">
        <f>IFERROR(VLOOKUP(D30,'Data coll &amp; ax'!$C$5:$E$26,3,FALSE),IFERROR(VLOOKUP(D30,'Prev &amp; Ctrl'!$C$5:$E$30,3,FALSE),IFERROR(VLOOKUP(D30,'Lab dx'!$C$5:$E$17,3,FALSE),IFERROR(VLOOKUP(D30,'Dog popn'!$C$5:$E$17,3,FALSE),IFERROR(VLOOKUP(D30,IEC!$C$5:$E$25,3,FALSE),IFERROR(VLOOKUP(D30,'Cross-cutting issues'!$C$5:$E$16,3,FALSE),(VLOOKUP(D30,Legislation!$C$5:$E$17,3,FALSE))))))))</f>
        <v>1</v>
      </c>
      <c r="G30" s="342">
        <f>IFERROR(VLOOKUP(D30,'Data coll &amp; ax'!$C$5:$F$26,4,FALSE),IFERROR(VLOOKUP(D30,'Prev &amp; Ctrl'!$C$5:$F$30,4,FALSE),IFERROR(VLOOKUP(D30,'Lab dx'!$C$5:$F$17,4,FALSE),IFERROR(VLOOKUP(D30,'Dog popn'!$C$5:$F$17,4,FALSE),IFERROR(VLOOKUP(D30,IEC!$C$5:$F$25,4,FALSE),IFERROR(VLOOKUP(D30,'Cross-cutting issues'!$C$5:$F$16,4,FALSE),(VLOOKUP(D30,Legislation!$C$5:$F$17,4,FALSE))))))))</f>
        <v>0</v>
      </c>
    </row>
    <row r="31" spans="1:7" s="314" customFormat="1" x14ac:dyDescent="0.25">
      <c r="A31" s="314">
        <v>77</v>
      </c>
      <c r="B31" s="314">
        <v>1</v>
      </c>
      <c r="C31" s="314" t="s">
        <v>316</v>
      </c>
      <c r="D31" s="315" t="s">
        <v>670</v>
      </c>
      <c r="E31" s="314" t="s">
        <v>710</v>
      </c>
      <c r="F31" s="316">
        <f>IFERROR(VLOOKUP(D31,'Data coll &amp; ax'!$C$5:$E$26,3,FALSE),IFERROR(VLOOKUP(D31,'Prev &amp; Ctrl'!$C$5:$E$30,3,FALSE),IFERROR(VLOOKUP(D31,'Lab dx'!$C$5:$E$17,3,FALSE),IFERROR(VLOOKUP(D31,'Dog popn'!$C$5:$E$17,3,FALSE),IFERROR(VLOOKUP(D31,IEC!$C$5:$E$25,3,FALSE),IFERROR(VLOOKUP(D31,'Cross-cutting issues'!$C$5:$E$16,3,FALSE),(VLOOKUP(D31,Legislation!$C$5:$E$17,3,FALSE))))))))</f>
        <v>0</v>
      </c>
      <c r="G31" s="342" t="str">
        <f>IFERROR(VLOOKUP(D31,'Data coll &amp; ax'!$C$5:$F$26,4,FALSE),IFERROR(VLOOKUP(D31,'Prev &amp; Ctrl'!$C$5:$F$30,4,FALSE),IFERROR(VLOOKUP(D31,'Lab dx'!$C$5:$F$17,4,FALSE),IFERROR(VLOOKUP(D31,'Dog popn'!$C$5:$F$17,4,FALSE),IFERROR(VLOOKUP(D31,IEC!$C$5:$F$25,4,FALSE),IFERROR(VLOOKUP(D31,'Cross-cutting issues'!$C$5:$F$16,4,FALSE),(VLOOKUP(D31,Legislation!$C$5:$F$17,4,FALSE))))))))</f>
        <v>Main messages disseminated on adhoc basis. NO IEC plan in palce</v>
      </c>
    </row>
    <row r="32" spans="1:7" s="314" customFormat="1" x14ac:dyDescent="0.25">
      <c r="A32" s="314">
        <v>78</v>
      </c>
      <c r="B32" s="314">
        <v>1</v>
      </c>
      <c r="C32" s="314" t="s">
        <v>316</v>
      </c>
      <c r="D32" s="315" t="s">
        <v>671</v>
      </c>
      <c r="F32" s="316">
        <f>IFERROR(VLOOKUP(D32,'Data coll &amp; ax'!$C$5:$E$26,3,FALSE),IFERROR(VLOOKUP(D32,'Prev &amp; Ctrl'!$C$5:$E$30,3,FALSE),IFERROR(VLOOKUP(D32,'Lab dx'!$C$5:$E$17,3,FALSE),IFERROR(VLOOKUP(D32,'Dog popn'!$C$5:$E$17,3,FALSE),IFERROR(VLOOKUP(D32,IEC!$C$5:$E$25,3,FALSE),IFERROR(VLOOKUP(D32,'Cross-cutting issues'!$C$5:$E$16,3,FALSE),(VLOOKUP(D32,Legislation!$C$5:$E$17,3,FALSE))))))))</f>
        <v>1</v>
      </c>
      <c r="G32" s="342" t="str">
        <f>IFERROR(VLOOKUP(D32,'Data coll &amp; ax'!$C$5:$F$26,4,FALSE),IFERROR(VLOOKUP(D32,'Prev &amp; Ctrl'!$C$5:$F$30,4,FALSE),IFERROR(VLOOKUP(D32,'Lab dx'!$C$5:$F$17,4,FALSE),IFERROR(VLOOKUP(D32,'Dog popn'!$C$5:$F$17,4,FALSE),IFERROR(VLOOKUP(D32,IEC!$C$5:$F$25,4,FALSE),IFERROR(VLOOKUP(D32,'Cross-cutting issues'!$C$5:$F$16,4,FALSE),(VLOOKUP(D32,Legislation!$C$5:$F$17,4,FALSE))))))))</f>
        <v>Through TV and Radio programmes on world rabies day annually. VAZ also carries out broad public awarenes through distribution of print materials during AGM</v>
      </c>
    </row>
    <row r="33" spans="1:7" s="314" customFormat="1" x14ac:dyDescent="0.25">
      <c r="A33" s="314">
        <v>83</v>
      </c>
      <c r="B33" s="314">
        <v>1</v>
      </c>
      <c r="C33" s="314" t="s">
        <v>316</v>
      </c>
      <c r="D33" s="315" t="s">
        <v>578</v>
      </c>
      <c r="F33" s="316">
        <f>IFERROR(VLOOKUP(D33,'Data coll &amp; ax'!$C$5:$E$26,3,FALSE),IFERROR(VLOOKUP(D33,'Prev &amp; Ctrl'!$C$5:$E$30,3,FALSE),IFERROR(VLOOKUP(D33,'Lab dx'!$C$5:$E$17,3,FALSE),IFERROR(VLOOKUP(D33,'Dog popn'!$C$5:$E$17,3,FALSE),IFERROR(VLOOKUP(D33,IEC!$C$5:$E$25,3,FALSE),IFERROR(VLOOKUP(D33,'Cross-cutting issues'!$C$5:$E$16,3,FALSE),(VLOOKUP(D33,Legislation!$C$5:$E$17,3,FALSE))))))))</f>
        <v>1</v>
      </c>
      <c r="G33" s="342" t="str">
        <f>IFERROR(VLOOKUP(D33,'Data coll &amp; ax'!$C$5:$F$26,4,FALSE),IFERROR(VLOOKUP(D33,'Prev &amp; Ctrl'!$C$5:$F$30,4,FALSE),IFERROR(VLOOKUP(D33,'Lab dx'!$C$5:$F$17,4,FALSE),IFERROR(VLOOKUP(D33,'Dog popn'!$C$5:$F$17,4,FALSE),IFERROR(VLOOKUP(D33,IEC!$C$5:$F$25,4,FALSE),IFERROR(VLOOKUP(D33,'Cross-cutting issues'!$C$5:$F$16,4,FALSE),(VLOOKUP(D33,Legislation!$C$5:$F$17,4,FALSE))))))))</f>
        <v>Training needs though not focused on Rabies prevention and control are available</v>
      </c>
    </row>
    <row r="34" spans="1:7" s="314" customFormat="1" x14ac:dyDescent="0.25">
      <c r="A34" s="314">
        <v>84</v>
      </c>
      <c r="B34" s="314">
        <v>1</v>
      </c>
      <c r="C34" s="314" t="s">
        <v>316</v>
      </c>
      <c r="D34" s="315" t="s">
        <v>677</v>
      </c>
      <c r="F34" s="316">
        <f>IFERROR(VLOOKUP(D34,'Data coll &amp; ax'!$C$5:$E$26,3,FALSE),IFERROR(VLOOKUP(D34,'Prev &amp; Ctrl'!$C$5:$E$30,3,FALSE),IFERROR(VLOOKUP(D34,'Lab dx'!$C$5:$E$17,3,FALSE),IFERROR(VLOOKUP(D34,'Dog popn'!$C$5:$E$17,3,FALSE),IFERROR(VLOOKUP(D34,IEC!$C$5:$E$25,3,FALSE),IFERROR(VLOOKUP(D34,'Cross-cutting issues'!$C$5:$E$16,3,FALSE),(VLOOKUP(D34,Legislation!$C$5:$E$17,3,FALSE))))))))</f>
        <v>1</v>
      </c>
      <c r="G34" s="342">
        <f>IFERROR(VLOOKUP(D34,'Data coll &amp; ax'!$C$5:$F$26,4,FALSE),IFERROR(VLOOKUP(D34,'Prev &amp; Ctrl'!$C$5:$F$30,4,FALSE),IFERROR(VLOOKUP(D34,'Lab dx'!$C$5:$F$17,4,FALSE),IFERROR(VLOOKUP(D34,'Dog popn'!$C$5:$F$17,4,FALSE),IFERROR(VLOOKUP(D34,IEC!$C$5:$F$25,4,FALSE),IFERROR(VLOOKUP(D34,'Cross-cutting issues'!$C$5:$F$16,4,FALSE),(VLOOKUP(D34,Legislation!$C$5:$F$17,4,FALSE))))))))</f>
        <v>0</v>
      </c>
    </row>
    <row r="35" spans="1:7" s="314" customFormat="1" x14ac:dyDescent="0.25">
      <c r="A35" s="314">
        <v>85</v>
      </c>
      <c r="B35" s="314">
        <v>1</v>
      </c>
      <c r="C35" s="314" t="s">
        <v>316</v>
      </c>
      <c r="D35" s="315" t="s">
        <v>678</v>
      </c>
      <c r="F35" s="316">
        <f>IFERROR(VLOOKUP(D35,'Data coll &amp; ax'!$C$5:$E$26,3,FALSE),IFERROR(VLOOKUP(D35,'Prev &amp; Ctrl'!$C$5:$E$30,3,FALSE),IFERROR(VLOOKUP(D35,'Lab dx'!$C$5:$E$17,3,FALSE),IFERROR(VLOOKUP(D35,'Dog popn'!$C$5:$E$17,3,FALSE),IFERROR(VLOOKUP(D35,IEC!$C$5:$E$25,3,FALSE),IFERROR(VLOOKUP(D35,'Cross-cutting issues'!$C$5:$E$16,3,FALSE),(VLOOKUP(D35,Legislation!$C$5:$E$17,3,FALSE))))))))</f>
        <v>1</v>
      </c>
      <c r="G35" s="342" t="str">
        <f>IFERROR(VLOOKUP(D35,'Data coll &amp; ax'!$C$5:$F$26,4,FALSE),IFERROR(VLOOKUP(D35,'Prev &amp; Ctrl'!$C$5:$F$30,4,FALSE),IFERROR(VLOOKUP(D35,'Lab dx'!$C$5:$F$17,4,FALSE),IFERROR(VLOOKUP(D35,'Dog popn'!$C$5:$F$17,4,FALSE),IFERROR(VLOOKUP(D35,IEC!$C$5:$F$25,4,FALSE),IFERROR(VLOOKUP(D35,'Cross-cutting issues'!$C$5:$F$16,4,FALSE),(VLOOKUP(D35,Legislation!$C$5:$F$17,4,FALSE))))))))</f>
        <v>Implemented but not specific for Rabies</v>
      </c>
    </row>
    <row r="36" spans="1:7" s="314" customFormat="1" ht="30" x14ac:dyDescent="0.25">
      <c r="A36" s="314">
        <v>86</v>
      </c>
      <c r="B36" s="314">
        <v>1</v>
      </c>
      <c r="C36" s="314" t="s">
        <v>316</v>
      </c>
      <c r="D36" s="315" t="s">
        <v>679</v>
      </c>
      <c r="F36" s="316">
        <f>IFERROR(VLOOKUP(D36,'Data coll &amp; ax'!$C$5:$E$26,3,FALSE),IFERROR(VLOOKUP(D36,'Prev &amp; Ctrl'!$C$5:$E$30,3,FALSE),IFERROR(VLOOKUP(D36,'Lab dx'!$C$5:$E$17,3,FALSE),IFERROR(VLOOKUP(D36,'Dog popn'!$C$5:$E$17,3,FALSE),IFERROR(VLOOKUP(D36,IEC!$C$5:$E$25,3,FALSE),IFERROR(VLOOKUP(D36,'Cross-cutting issues'!$C$5:$E$16,3,FALSE),(VLOOKUP(D36,Legislation!$C$5:$E$17,3,FALSE))))))))</f>
        <v>1</v>
      </c>
      <c r="G36" s="342" t="str">
        <f>IFERROR(VLOOKUP(D36,'Data coll &amp; ax'!$C$5:$F$26,4,FALSE),IFERROR(VLOOKUP(D36,'Prev &amp; Ctrl'!$C$5:$F$30,4,FALSE),IFERROR(VLOOKUP(D36,'Lab dx'!$C$5:$F$17,4,FALSE),IFERROR(VLOOKUP(D36,'Dog popn'!$C$5:$F$17,4,FALSE),IFERROR(VLOOKUP(D36,IEC!$C$5:$F$25,4,FALSE),IFERROR(VLOOKUP(D36,'Cross-cutting issues'!$C$5:$F$16,4,FALSE),(VLOOKUP(D36,Legislation!$C$5:$F$17,4,FALSE))))))))</f>
        <v>Done adhoc basis</v>
      </c>
    </row>
    <row r="37" spans="1:7" s="314" customFormat="1" x14ac:dyDescent="0.25">
      <c r="A37" s="314">
        <v>88</v>
      </c>
      <c r="B37" s="314">
        <v>1</v>
      </c>
      <c r="C37" s="314" t="s">
        <v>316</v>
      </c>
      <c r="D37" s="315" t="s">
        <v>681</v>
      </c>
      <c r="F37" s="316">
        <f>IFERROR(VLOOKUP(D37,'Data coll &amp; ax'!$C$5:$E$26,3,FALSE),IFERROR(VLOOKUP(D37,'Prev &amp; Ctrl'!$C$5:$E$30,3,FALSE),IFERROR(VLOOKUP(D37,'Lab dx'!$C$5:$E$17,3,FALSE),IFERROR(VLOOKUP(D37,'Dog popn'!$C$5:$E$17,3,FALSE),IFERROR(VLOOKUP(D37,IEC!$C$5:$E$25,3,FALSE),IFERROR(VLOOKUP(D37,'Cross-cutting issues'!$C$5:$E$16,3,FALSE),(VLOOKUP(D37,Legislation!$C$5:$E$17,3,FALSE))))))))</f>
        <v>1</v>
      </c>
      <c r="G37" s="342" t="str">
        <f>IFERROR(VLOOKUP(D37,'Data coll &amp; ax'!$C$5:$F$26,4,FALSE),IFERROR(VLOOKUP(D37,'Prev &amp; Ctrl'!$C$5:$F$30,4,FALSE),IFERROR(VLOOKUP(D37,'Lab dx'!$C$5:$F$17,4,FALSE),IFERROR(VLOOKUP(D37,'Dog popn'!$C$5:$F$17,4,FALSE),IFERROR(VLOOKUP(D37,IEC!$C$5:$F$25,4,FALSE),IFERROR(VLOOKUP(D37,'Cross-cutting issues'!$C$5:$F$16,4,FALSE),(VLOOKUP(D37,Legislation!$C$5:$F$17,4,FALSE))))))))</f>
        <v>Rabies advocay is neglected compared to FMD</v>
      </c>
    </row>
    <row r="38" spans="1:7" s="314" customFormat="1" x14ac:dyDescent="0.25">
      <c r="A38" s="314">
        <v>89</v>
      </c>
      <c r="B38" s="314">
        <v>1</v>
      </c>
      <c r="C38" s="314" t="s">
        <v>316</v>
      </c>
      <c r="D38" s="315" t="s">
        <v>682</v>
      </c>
      <c r="F38" s="316">
        <f>IFERROR(VLOOKUP(D38,'Data coll &amp; ax'!$C$5:$E$26,3,FALSE),IFERROR(VLOOKUP(D38,'Prev &amp; Ctrl'!$C$5:$E$30,3,FALSE),IFERROR(VLOOKUP(D38,'Lab dx'!$C$5:$E$17,3,FALSE),IFERROR(VLOOKUP(D38,'Dog popn'!$C$5:$E$17,3,FALSE),IFERROR(VLOOKUP(D38,IEC!$C$5:$E$25,3,FALSE),IFERROR(VLOOKUP(D38,'Cross-cutting issues'!$C$5:$E$16,3,FALSE),(VLOOKUP(D38,Legislation!$C$5:$E$17,3,FALSE))))))))</f>
        <v>0</v>
      </c>
      <c r="G38" s="342" t="str">
        <f>IFERROR(VLOOKUP(D38,'Data coll &amp; ax'!$C$5:$F$26,4,FALSE),IFERROR(VLOOKUP(D38,'Prev &amp; Ctrl'!$C$5:$F$30,4,FALSE),IFERROR(VLOOKUP(D38,'Lab dx'!$C$5:$F$17,4,FALSE),IFERROR(VLOOKUP(D38,'Dog popn'!$C$5:$F$17,4,FALSE),IFERROR(VLOOKUP(D38,IEC!$C$5:$F$25,4,FALSE),IFERROR(VLOOKUP(D38,'Cross-cutting issues'!$C$5:$F$16,4,FALSE),(VLOOKUP(D38,Legislation!$C$5:$F$17,4,FALSE))))))))</f>
        <v>need to develop advocacy plans at all levels</v>
      </c>
    </row>
    <row r="39" spans="1:7" s="314" customFormat="1" x14ac:dyDescent="0.25">
      <c r="A39" s="314">
        <v>97</v>
      </c>
      <c r="B39" s="314">
        <v>1</v>
      </c>
      <c r="C39" s="314" t="s">
        <v>410</v>
      </c>
      <c r="D39" s="315" t="s">
        <v>687</v>
      </c>
      <c r="F39" s="316">
        <f>IFERROR(VLOOKUP(D39,'Data coll &amp; ax'!$C$5:$E$26,3,FALSE),IFERROR(VLOOKUP(D39,'Prev &amp; Ctrl'!$C$5:$E$30,3,FALSE),IFERROR(VLOOKUP(D39,'Lab dx'!$C$5:$E$17,3,FALSE),IFERROR(VLOOKUP(D39,'Dog popn'!$C$5:$E$17,3,FALSE),IFERROR(VLOOKUP(D39,IEC!$C$5:$E$25,3,FALSE),IFERROR(VLOOKUP(D39,'Cross-cutting issues'!$C$5:$E$16,3,FALSE),(VLOOKUP(D39,Legislation!$C$5:$E$17,3,FALSE))))))))</f>
        <v>1</v>
      </c>
      <c r="G39" s="342" t="str">
        <f>IFERROR(VLOOKUP(D39,'Data coll &amp; ax'!$C$5:$F$26,4,FALSE),IFERROR(VLOOKUP(D39,'Prev &amp; Ctrl'!$C$5:$F$30,4,FALSE),IFERROR(VLOOKUP(D39,'Lab dx'!$C$5:$F$17,4,FALSE),IFERROR(VLOOKUP(D39,'Dog popn'!$C$5:$F$17,4,FALSE),IFERROR(VLOOKUP(D39,IEC!$C$5:$F$25,4,FALSE),IFERROR(VLOOKUP(D39,'Cross-cutting issues'!$C$5:$F$16,4,FALSE),(VLOOKUP(D39,Legislation!$C$5:$F$17,4,FALSE))))))))</f>
        <v>Ministry of Fisheries &amp; Livestock, MOH, MLGH, MHA, Academia</v>
      </c>
    </row>
    <row r="40" spans="1:7" s="314" customFormat="1" x14ac:dyDescent="0.25">
      <c r="A40" s="314">
        <v>98</v>
      </c>
      <c r="B40" s="314">
        <v>1</v>
      </c>
      <c r="C40" s="314" t="s">
        <v>410</v>
      </c>
      <c r="D40" s="315" t="s">
        <v>688</v>
      </c>
      <c r="F40" s="316">
        <f>IFERROR(VLOOKUP(D40,'Data coll &amp; ax'!$C$5:$E$26,3,FALSE),IFERROR(VLOOKUP(D40,'Prev &amp; Ctrl'!$C$5:$E$30,3,FALSE),IFERROR(VLOOKUP(D40,'Lab dx'!$C$5:$E$17,3,FALSE),IFERROR(VLOOKUP(D40,'Dog popn'!$C$5:$E$17,3,FALSE),IFERROR(VLOOKUP(D40,IEC!$C$5:$E$25,3,FALSE),IFERROR(VLOOKUP(D40,'Cross-cutting issues'!$C$5:$E$16,3,FALSE),(VLOOKUP(D40,Legislation!$C$5:$E$17,3,FALSE))))))))</f>
        <v>0</v>
      </c>
      <c r="G40" s="342" t="str">
        <f>IFERROR(VLOOKUP(D40,'Data coll &amp; ax'!$C$5:$F$26,4,FALSE),IFERROR(VLOOKUP(D40,'Prev &amp; Ctrl'!$C$5:$F$30,4,FALSE),IFERROR(VLOOKUP(D40,'Lab dx'!$C$5:$F$17,4,FALSE),IFERROR(VLOOKUP(D40,'Dog popn'!$C$5:$F$17,4,FALSE),IFERROR(VLOOKUP(D40,IEC!$C$5:$F$25,4,FALSE),IFERROR(VLOOKUP(D40,'Cross-cutting issues'!$C$5:$F$16,4,FALSE),(VLOOKUP(D40,Legislation!$C$5:$F$17,4,FALSE))))))))</f>
        <v>Not specific for rabies but zoonotic diseases in general</v>
      </c>
    </row>
    <row r="41" spans="1:7" s="314" customFormat="1" ht="30" x14ac:dyDescent="0.25">
      <c r="A41" s="314">
        <v>99</v>
      </c>
      <c r="B41" s="314">
        <v>1</v>
      </c>
      <c r="C41" s="314" t="s">
        <v>410</v>
      </c>
      <c r="D41" s="315" t="s">
        <v>689</v>
      </c>
      <c r="E41" s="314" t="s">
        <v>710</v>
      </c>
      <c r="F41" s="316">
        <f>IFERROR(VLOOKUP(D41,'Data coll &amp; ax'!$C$5:$E$26,3,FALSE),IFERROR(VLOOKUP(D41,'Prev &amp; Ctrl'!$C$5:$E$30,3,FALSE),IFERROR(VLOOKUP(D41,'Lab dx'!$C$5:$E$17,3,FALSE),IFERROR(VLOOKUP(D41,'Dog popn'!$C$5:$E$17,3,FALSE),IFERROR(VLOOKUP(D41,IEC!$C$5:$E$25,3,FALSE),IFERROR(VLOOKUP(D41,'Cross-cutting issues'!$C$5:$E$16,3,FALSE),(VLOOKUP(D41,Legislation!$C$5:$E$17,3,FALSE))))))))</f>
        <v>0</v>
      </c>
      <c r="G41" s="342" t="str">
        <f>IFERROR(VLOOKUP(D41,'Data coll &amp; ax'!$C$5:$F$26,4,FALSE),IFERROR(VLOOKUP(D41,'Prev &amp; Ctrl'!$C$5:$F$30,4,FALSE),IFERROR(VLOOKUP(D41,'Lab dx'!$C$5:$F$17,4,FALSE),IFERROR(VLOOKUP(D41,'Dog popn'!$C$5:$F$17,4,FALSE),IFERROR(VLOOKUP(D41,IEC!$C$5:$F$25,4,FALSE),IFERROR(VLOOKUP(D41,'Cross-cutting issues'!$C$5:$F$16,4,FALSE),(VLOOKUP(D41,Legislation!$C$5:$F$17,4,FALSE))))))))</f>
        <v>Only at local levels.</v>
      </c>
    </row>
    <row r="42" spans="1:7" s="314" customFormat="1" ht="30" x14ac:dyDescent="0.25">
      <c r="A42" s="314">
        <v>102</v>
      </c>
      <c r="B42" s="314">
        <v>1</v>
      </c>
      <c r="C42" s="314" t="s">
        <v>410</v>
      </c>
      <c r="D42" s="315" t="s">
        <v>692</v>
      </c>
      <c r="E42" s="314" t="s">
        <v>710</v>
      </c>
      <c r="F42" s="316">
        <f>IFERROR(VLOOKUP(D42,'Data coll &amp; ax'!$C$5:$E$26,3,FALSE),IFERROR(VLOOKUP(D42,'Prev &amp; Ctrl'!$C$5:$E$30,3,FALSE),IFERROR(VLOOKUP(D42,'Lab dx'!$C$5:$E$17,3,FALSE),IFERROR(VLOOKUP(D42,'Dog popn'!$C$5:$E$17,3,FALSE),IFERROR(VLOOKUP(D42,IEC!$C$5:$E$25,3,FALSE),IFERROR(VLOOKUP(D42,'Cross-cutting issues'!$C$5:$E$16,3,FALSE),(VLOOKUP(D42,Legislation!$C$5:$E$17,3,FALSE))))))))</f>
        <v>1</v>
      </c>
      <c r="G42" s="342" t="str">
        <f>IFERROR(VLOOKUP(D42,'Data coll &amp; ax'!$C$5:$F$26,4,FALSE),IFERROR(VLOOKUP(D42,'Prev &amp; Ctrl'!$C$5:$F$30,4,FALSE),IFERROR(VLOOKUP(D42,'Lab dx'!$C$5:$F$17,4,FALSE),IFERROR(VLOOKUP(D42,'Dog popn'!$C$5:$F$17,4,FALSE),IFERROR(VLOOKUP(D42,IEC!$C$5:$F$25,4,FALSE),IFERROR(VLOOKUP(D42,'Cross-cutting issues'!$C$5:$F$16,4,FALSE),(VLOOKUP(D42,Legislation!$C$5:$F$17,4,FALSE))))))))</f>
        <v>Only in areas that have had confirmed rabies outbreaks</v>
      </c>
    </row>
    <row r="43" spans="1:7" s="314" customFormat="1" x14ac:dyDescent="0.25">
      <c r="A43" s="314">
        <v>103</v>
      </c>
      <c r="B43" s="314">
        <v>1</v>
      </c>
      <c r="C43" s="314" t="s">
        <v>410</v>
      </c>
      <c r="D43" s="315" t="s">
        <v>693</v>
      </c>
      <c r="F43" s="316">
        <f>IFERROR(VLOOKUP(D43,'Data coll &amp; ax'!$C$5:$E$26,3,FALSE),IFERROR(VLOOKUP(D43,'Prev &amp; Ctrl'!$C$5:$E$30,3,FALSE),IFERROR(VLOOKUP(D43,'Lab dx'!$C$5:$E$17,3,FALSE),IFERROR(VLOOKUP(D43,'Dog popn'!$C$5:$E$17,3,FALSE),IFERROR(VLOOKUP(D43,IEC!$C$5:$E$25,3,FALSE),IFERROR(VLOOKUP(D43,'Cross-cutting issues'!$C$5:$E$16,3,FALSE),(VLOOKUP(D43,Legislation!$C$5:$E$17,3,FALSE))))))))</f>
        <v>1</v>
      </c>
      <c r="G43" s="342" t="str">
        <f>IFERROR(VLOOKUP(D43,'Data coll &amp; ax'!$C$5:$F$26,4,FALSE),IFERROR(VLOOKUP(D43,'Prev &amp; Ctrl'!$C$5:$F$30,4,FALSE),IFERROR(VLOOKUP(D43,'Lab dx'!$C$5:$F$17,4,FALSE),IFERROR(VLOOKUP(D43,'Dog popn'!$C$5:$F$17,4,FALSE),IFERROR(VLOOKUP(D43,IEC!$C$5:$F$25,4,FALSE),IFERROR(VLOOKUP(D43,'Cross-cutting issues'!$C$5:$F$16,4,FALSE),(VLOOKUP(D43,Legislation!$C$5:$F$17,4,FALSE))))))))</f>
        <v>Only at local levels. Govt has established a disease control fund and the DMMU under the vice president's office.</v>
      </c>
    </row>
    <row r="44" spans="1:7" s="314" customFormat="1" x14ac:dyDescent="0.25">
      <c r="A44" s="314">
        <v>109</v>
      </c>
      <c r="B44" s="314">
        <v>1</v>
      </c>
      <c r="C44" s="314" t="s">
        <v>407</v>
      </c>
      <c r="D44" s="315" t="s">
        <v>592</v>
      </c>
      <c r="F44" s="316">
        <f>IFERROR(VLOOKUP(D44,'Data coll &amp; ax'!$C$5:$E$26,3,FALSE),IFERROR(VLOOKUP(D44,'Prev &amp; Ctrl'!$C$5:$E$30,3,FALSE),IFERROR(VLOOKUP(D44,'Lab dx'!$C$5:$E$17,3,FALSE),IFERROR(VLOOKUP(D44,'Dog popn'!$C$5:$E$17,3,FALSE),IFERROR(VLOOKUP(D44,IEC!$C$5:$E$25,3,FALSE),IFERROR(VLOOKUP(D44,'Cross-cutting issues'!$C$5:$E$16,3,FALSE),(VLOOKUP(D44,Legislation!$C$5:$E$17,3,FALSE))))))))</f>
        <v>0</v>
      </c>
      <c r="G44" s="342">
        <f>IFERROR(VLOOKUP(D44,'Data coll &amp; ax'!$C$5:$F$26,4,FALSE),IFERROR(VLOOKUP(D44,'Prev &amp; Ctrl'!$C$5:$F$30,4,FALSE),IFERROR(VLOOKUP(D44,'Lab dx'!$C$5:$F$17,4,FALSE),IFERROR(VLOOKUP(D44,'Dog popn'!$C$5:$F$17,4,FALSE),IFERROR(VLOOKUP(D44,IEC!$C$5:$F$25,4,FALSE),IFERROR(VLOOKUP(D44,'Cross-cutting issues'!$C$5:$F$16,4,FALSE),(VLOOKUP(D44,Legislation!$C$5:$F$17,4,FALSE))))))))</f>
        <v>0</v>
      </c>
    </row>
    <row r="45" spans="1:7" s="314" customFormat="1" x14ac:dyDescent="0.25">
      <c r="A45" s="314">
        <v>111</v>
      </c>
      <c r="B45" s="314">
        <v>1</v>
      </c>
      <c r="C45" s="314" t="s">
        <v>407</v>
      </c>
      <c r="D45" s="315" t="s">
        <v>593</v>
      </c>
      <c r="F45" s="316">
        <f>IFERROR(VLOOKUP(D45,'Data coll &amp; ax'!$C$5:$E$26,3,FALSE),IFERROR(VLOOKUP(D45,'Prev &amp; Ctrl'!$C$5:$E$30,3,FALSE),IFERROR(VLOOKUP(D45,'Lab dx'!$C$5:$E$17,3,FALSE),IFERROR(VLOOKUP(D45,'Dog popn'!$C$5:$E$17,3,FALSE),IFERROR(VLOOKUP(D45,IEC!$C$5:$E$25,3,FALSE),IFERROR(VLOOKUP(D45,'Cross-cutting issues'!$C$5:$E$16,3,FALSE),(VLOOKUP(D45,Legislation!$C$5:$E$17,3,FALSE))))))))</f>
        <v>0</v>
      </c>
      <c r="G45" s="342" t="str">
        <f>IFERROR(VLOOKUP(D45,'Data coll &amp; ax'!$C$5:$F$26,4,FALSE),IFERROR(VLOOKUP(D45,'Prev &amp; Ctrl'!$C$5:$F$30,4,FALSE),IFERROR(VLOOKUP(D45,'Lab dx'!$C$5:$F$17,4,FALSE),IFERROR(VLOOKUP(D45,'Dog popn'!$C$5:$F$17,4,FALSE),IFERROR(VLOOKUP(D45,IEC!$C$5:$F$25,4,FALSE),IFERROR(VLOOKUP(D45,'Cross-cutting issues'!$C$5:$F$16,4,FALSE),(VLOOKUP(D45,Legislation!$C$5:$F$17,4,FALSE))))))))</f>
        <v>Include in training</v>
      </c>
    </row>
    <row r="46" spans="1:7" s="314" customFormat="1" x14ac:dyDescent="0.25">
      <c r="A46" s="314">
        <v>113</v>
      </c>
      <c r="B46" s="314">
        <v>1</v>
      </c>
      <c r="C46" s="314" t="s">
        <v>407</v>
      </c>
      <c r="D46" s="315" t="s">
        <v>701</v>
      </c>
      <c r="F46" s="316">
        <f>IFERROR(VLOOKUP(D46,'Data coll &amp; ax'!$C$5:$E$26,3,FALSE),IFERROR(VLOOKUP(D46,'Prev &amp; Ctrl'!$C$5:$E$30,3,FALSE),IFERROR(VLOOKUP(D46,'Lab dx'!$C$5:$E$17,3,FALSE),IFERROR(VLOOKUP(D46,'Dog popn'!$C$5:$E$17,3,FALSE),IFERROR(VLOOKUP(D46,IEC!$C$5:$E$25,3,FALSE),IFERROR(VLOOKUP(D46,'Cross-cutting issues'!$C$5:$E$16,3,FALSE),(VLOOKUP(D46,Legislation!$C$5:$E$17,3,FALSE))))))))</f>
        <v>1</v>
      </c>
      <c r="G46" s="342" t="str">
        <f>IFERROR(VLOOKUP(D46,'Data coll &amp; ax'!$C$5:$F$26,4,FALSE),IFERROR(VLOOKUP(D46,'Prev &amp; Ctrl'!$C$5:$F$30,4,FALSE),IFERROR(VLOOKUP(D46,'Lab dx'!$C$5:$F$17,4,FALSE),IFERROR(VLOOKUP(D46,'Dog popn'!$C$5:$F$17,4,FALSE),IFERROR(VLOOKUP(D46,IEC!$C$5:$F$25,4,FALSE),IFERROR(VLOOKUP(D46,'Cross-cutting issues'!$C$5:$F$16,4,FALSE),(VLOOKUP(D46,Legislation!$C$5:$F$17,4,FALSE))))))))</f>
        <v>Control of Dogs Act, Animal Health Act, ZAMRA Act</v>
      </c>
    </row>
    <row r="47" spans="1:7" s="314" customFormat="1" x14ac:dyDescent="0.25">
      <c r="A47" s="314">
        <v>114</v>
      </c>
      <c r="B47" s="314">
        <v>1</v>
      </c>
      <c r="C47" s="314" t="s">
        <v>407</v>
      </c>
      <c r="D47" s="315" t="s">
        <v>703</v>
      </c>
      <c r="F47" s="316">
        <f>IFERROR(VLOOKUP(D47,'Data coll &amp; ax'!$C$5:$E$26,3,FALSE),IFERROR(VLOOKUP(D47,'Prev &amp; Ctrl'!$C$5:$E$30,3,FALSE),IFERROR(VLOOKUP(D47,'Lab dx'!$C$5:$E$17,3,FALSE),IFERROR(VLOOKUP(D47,'Dog popn'!$C$5:$E$17,3,FALSE),IFERROR(VLOOKUP(D47,IEC!$C$5:$E$25,3,FALSE),IFERROR(VLOOKUP(D47,'Cross-cutting issues'!$C$5:$E$16,3,FALSE),(VLOOKUP(D47,Legislation!$C$5:$E$17,3,FALSE))))))))</f>
        <v>1</v>
      </c>
      <c r="G47" s="342" t="str">
        <f>IFERROR(VLOOKUP(D47,'Data coll &amp; ax'!$C$5:$F$26,4,FALSE),IFERROR(VLOOKUP(D47,'Prev &amp; Ctrl'!$C$5:$F$30,4,FALSE),IFERROR(VLOOKUP(D47,'Lab dx'!$C$5:$F$17,4,FALSE),IFERROR(VLOOKUP(D47,'Dog popn'!$C$5:$F$17,4,FALSE),IFERROR(VLOOKUP(D47,IEC!$C$5:$F$25,4,FALSE),IFERROR(VLOOKUP(D47,'Cross-cutting issues'!$C$5:$F$16,4,FALSE),(VLOOKUP(D47,Legislation!$C$5:$F$17,4,FALSE))))))))</f>
        <v>Animal Health Act 2010, ZAMRA Act, 2013</v>
      </c>
    </row>
    <row r="48" spans="1:7" s="314" customFormat="1" x14ac:dyDescent="0.25">
      <c r="A48" s="314">
        <v>115</v>
      </c>
      <c r="B48" s="314">
        <v>1</v>
      </c>
      <c r="C48" s="314" t="s">
        <v>407</v>
      </c>
      <c r="D48" s="315" t="s">
        <v>704</v>
      </c>
      <c r="E48" s="314" t="s">
        <v>710</v>
      </c>
      <c r="F48" s="316">
        <f>IFERROR(VLOOKUP(D48,'Data coll &amp; ax'!$C$5:$E$26,3,FALSE),IFERROR(VLOOKUP(D48,'Prev &amp; Ctrl'!$C$5:$E$30,3,FALSE),IFERROR(VLOOKUP(D48,'Lab dx'!$C$5:$E$17,3,FALSE),IFERROR(VLOOKUP(D48,'Dog popn'!$C$5:$E$17,3,FALSE),IFERROR(VLOOKUP(D48,IEC!$C$5:$E$25,3,FALSE),IFERROR(VLOOKUP(D48,'Cross-cutting issues'!$C$5:$E$16,3,FALSE),(VLOOKUP(D48,Legislation!$C$5:$E$17,3,FALSE))))))))</f>
        <v>1</v>
      </c>
      <c r="G48" s="342">
        <f>IFERROR(VLOOKUP(D48,'Data coll &amp; ax'!$C$5:$F$26,4,FALSE),IFERROR(VLOOKUP(D48,'Prev &amp; Ctrl'!$C$5:$F$30,4,FALSE),IFERROR(VLOOKUP(D48,'Lab dx'!$C$5:$F$17,4,FALSE),IFERROR(VLOOKUP(D48,'Dog popn'!$C$5:$F$17,4,FALSE),IFERROR(VLOOKUP(D48,IEC!$C$5:$F$25,4,FALSE),IFERROR(VLOOKUP(D48,'Cross-cutting issues'!$C$5:$F$16,4,FALSE),(VLOOKUP(D48,Legislation!$C$5:$F$17,4,FALSE))))))))</f>
        <v>0</v>
      </c>
    </row>
    <row r="49" spans="1:7" s="314" customFormat="1" x14ac:dyDescent="0.25">
      <c r="A49" s="314">
        <v>116</v>
      </c>
      <c r="B49" s="314">
        <v>1</v>
      </c>
      <c r="C49" s="314" t="s">
        <v>407</v>
      </c>
      <c r="D49" s="315" t="s">
        <v>705</v>
      </c>
      <c r="E49" s="314" t="s">
        <v>710</v>
      </c>
      <c r="F49" s="316">
        <f>IFERROR(VLOOKUP(D49,'Data coll &amp; ax'!$C$5:$E$26,3,FALSE),IFERROR(VLOOKUP(D49,'Prev &amp; Ctrl'!$C$5:$E$30,3,FALSE),IFERROR(VLOOKUP(D49,'Lab dx'!$C$5:$E$17,3,FALSE),IFERROR(VLOOKUP(D49,'Dog popn'!$C$5:$E$17,3,FALSE),IFERROR(VLOOKUP(D49,IEC!$C$5:$E$25,3,FALSE),IFERROR(VLOOKUP(D49,'Cross-cutting issues'!$C$5:$E$16,3,FALSE),(VLOOKUP(D49,Legislation!$C$5:$E$17,3,FALSE))))))))</f>
        <v>1</v>
      </c>
      <c r="G49" s="342">
        <f>IFERROR(VLOOKUP(D49,'Data coll &amp; ax'!$C$5:$F$26,4,FALSE),IFERROR(VLOOKUP(D49,'Prev &amp; Ctrl'!$C$5:$F$30,4,FALSE),IFERROR(VLOOKUP(D49,'Lab dx'!$C$5:$F$17,4,FALSE),IFERROR(VLOOKUP(D49,'Dog popn'!$C$5:$F$17,4,FALSE),IFERROR(VLOOKUP(D49,IEC!$C$5:$F$25,4,FALSE),IFERROR(VLOOKUP(D49,'Cross-cutting issues'!$C$5:$F$16,4,FALSE),(VLOOKUP(D49,Legislation!$C$5:$F$17,4,FALSE))))))))</f>
        <v>0</v>
      </c>
    </row>
    <row r="50" spans="1:7" s="314" customFormat="1" x14ac:dyDescent="0.25">
      <c r="A50" s="314">
        <v>117</v>
      </c>
      <c r="B50" s="314">
        <v>1</v>
      </c>
      <c r="C50" s="314" t="s">
        <v>407</v>
      </c>
      <c r="D50" s="315" t="s">
        <v>706</v>
      </c>
      <c r="E50" s="314" t="s">
        <v>710</v>
      </c>
      <c r="F50" s="316">
        <f>IFERROR(VLOOKUP(D50,'Data coll &amp; ax'!$C$5:$E$26,3,FALSE),IFERROR(VLOOKUP(D50,'Prev &amp; Ctrl'!$C$5:$E$30,3,FALSE),IFERROR(VLOOKUP(D50,'Lab dx'!$C$5:$E$17,3,FALSE),IFERROR(VLOOKUP(D50,'Dog popn'!$C$5:$E$17,3,FALSE),IFERROR(VLOOKUP(D50,IEC!$C$5:$E$25,3,FALSE),IFERROR(VLOOKUP(D50,'Cross-cutting issues'!$C$5:$E$16,3,FALSE),(VLOOKUP(D50,Legislation!$C$5:$E$17,3,FALSE))))))))</f>
        <v>1</v>
      </c>
      <c r="G50" s="342" t="str">
        <f>IFERROR(VLOOKUP(D50,'Data coll &amp; ax'!$C$5:$F$26,4,FALSE),IFERROR(VLOOKUP(D50,'Prev &amp; Ctrl'!$C$5:$F$30,4,FALSE),IFERROR(VLOOKUP(D50,'Lab dx'!$C$5:$F$17,4,FALSE),IFERROR(VLOOKUP(D50,'Dog popn'!$C$5:$F$17,4,FALSE),IFERROR(VLOOKUP(D50,IEC!$C$5:$F$25,4,FALSE),IFERROR(VLOOKUP(D50,'Cross-cutting issues'!$C$5:$F$16,4,FALSE),(VLOOKUP(D50,Legislation!$C$5:$F$17,4,FALSE))))))))</f>
        <v>Control of Dogs Act</v>
      </c>
    </row>
    <row r="51" spans="1:7" s="314" customFormat="1" x14ac:dyDescent="0.25">
      <c r="A51" s="314">
        <v>118</v>
      </c>
      <c r="B51" s="314">
        <v>1</v>
      </c>
      <c r="C51" s="314" t="s">
        <v>407</v>
      </c>
      <c r="D51" s="315" t="s">
        <v>707</v>
      </c>
      <c r="F51" s="316">
        <f>IFERROR(VLOOKUP(D51,'Data coll &amp; ax'!$C$5:$E$26,3,FALSE),IFERROR(VLOOKUP(D51,'Prev &amp; Ctrl'!$C$5:$E$30,3,FALSE),IFERROR(VLOOKUP(D51,'Lab dx'!$C$5:$E$17,3,FALSE),IFERROR(VLOOKUP(D51,'Dog popn'!$C$5:$E$17,3,FALSE),IFERROR(VLOOKUP(D51,IEC!$C$5:$E$25,3,FALSE),IFERROR(VLOOKUP(D51,'Cross-cutting issues'!$C$5:$E$16,3,FALSE),(VLOOKUP(D51,Legislation!$C$5:$E$17,3,FALSE))))))))</f>
        <v>1</v>
      </c>
      <c r="G51" s="342">
        <f>IFERROR(VLOOKUP(D51,'Data coll &amp; ax'!$C$5:$F$26,4,FALSE),IFERROR(VLOOKUP(D51,'Prev &amp; Ctrl'!$C$5:$F$30,4,FALSE),IFERROR(VLOOKUP(D51,'Lab dx'!$C$5:$F$17,4,FALSE),IFERROR(VLOOKUP(D51,'Dog popn'!$C$5:$F$17,4,FALSE),IFERROR(VLOOKUP(D51,IEC!$C$5:$F$25,4,FALSE),IFERROR(VLOOKUP(D51,'Cross-cutting issues'!$C$5:$F$16,4,FALSE),(VLOOKUP(D51,Legislation!$C$5:$F$17,4,FALSE))))))))</f>
        <v>0</v>
      </c>
    </row>
    <row r="52" spans="1:7" s="314" customFormat="1" x14ac:dyDescent="0.25">
      <c r="A52" s="314">
        <v>10</v>
      </c>
      <c r="B52" s="314">
        <v>2</v>
      </c>
      <c r="C52" s="314" t="s">
        <v>409</v>
      </c>
      <c r="D52" s="315" t="s">
        <v>605</v>
      </c>
      <c r="F52" s="316">
        <f>IFERROR(VLOOKUP(D52,'Data coll &amp; ax'!$C$5:$E$26,3,FALSE),IFERROR(VLOOKUP(D52,'Prev &amp; Ctrl'!$C$5:$E$30,3,FALSE),IFERROR(VLOOKUP(D52,'Lab dx'!$C$5:$E$17,3,FALSE),IFERROR(VLOOKUP(D52,'Dog popn'!$C$5:$E$17,3,FALSE),IFERROR(VLOOKUP(D52,IEC!$C$5:$E$25,3,FALSE),IFERROR(VLOOKUP(D52,'Cross-cutting issues'!$C$5:$E$16,3,FALSE),(VLOOKUP(D52,Legislation!$C$5:$E$17,3,FALSE))))))))</f>
        <v>0</v>
      </c>
      <c r="G52" s="342">
        <f>IFERROR(VLOOKUP(D52,'Data coll &amp; ax'!$C$5:$F$26,4,FALSE),IFERROR(VLOOKUP(D52,'Prev &amp; Ctrl'!$C$5:$F$30,4,FALSE),IFERROR(VLOOKUP(D52,'Lab dx'!$C$5:$F$17,4,FALSE),IFERROR(VLOOKUP(D52,'Dog popn'!$C$5:$F$17,4,FALSE),IFERROR(VLOOKUP(D52,IEC!$C$5:$F$25,4,FALSE),IFERROR(VLOOKUP(D52,'Cross-cutting issues'!$C$5:$F$16,4,FALSE),(VLOOKUP(D52,Legislation!$C$5:$F$17,4,FALSE))))))))</f>
        <v>0</v>
      </c>
    </row>
    <row r="53" spans="1:7" s="314" customFormat="1" ht="30" x14ac:dyDescent="0.25">
      <c r="A53" s="314">
        <v>11</v>
      </c>
      <c r="B53" s="314">
        <v>2</v>
      </c>
      <c r="C53" s="314" t="s">
        <v>409</v>
      </c>
      <c r="D53" s="315" t="s">
        <v>606</v>
      </c>
      <c r="F53" s="316">
        <f>IFERROR(VLOOKUP(D53,'Data coll &amp; ax'!$C$5:$E$26,3,FALSE),IFERROR(VLOOKUP(D53,'Prev &amp; Ctrl'!$C$5:$E$30,3,FALSE),IFERROR(VLOOKUP(D53,'Lab dx'!$C$5:$E$17,3,FALSE),IFERROR(VLOOKUP(D53,'Dog popn'!$C$5:$E$17,3,FALSE),IFERROR(VLOOKUP(D53,IEC!$C$5:$E$25,3,FALSE),IFERROR(VLOOKUP(D53,'Cross-cutting issues'!$C$5:$E$16,3,FALSE),(VLOOKUP(D53,Legislation!$C$5:$E$17,3,FALSE))))))))</f>
        <v>1</v>
      </c>
      <c r="G53" s="342">
        <f>IFERROR(VLOOKUP(D53,'Data coll &amp; ax'!$C$5:$F$26,4,FALSE),IFERROR(VLOOKUP(D53,'Prev &amp; Ctrl'!$C$5:$F$30,4,FALSE),IFERROR(VLOOKUP(D53,'Lab dx'!$C$5:$F$17,4,FALSE),IFERROR(VLOOKUP(D53,'Dog popn'!$C$5:$F$17,4,FALSE),IFERROR(VLOOKUP(D53,IEC!$C$5:$F$25,4,FALSE),IFERROR(VLOOKUP(D53,'Cross-cutting issues'!$C$5:$F$16,4,FALSE),(VLOOKUP(D53,Legislation!$C$5:$F$17,4,FALSE))))))))</f>
        <v>0</v>
      </c>
    </row>
    <row r="54" spans="1:7" s="314" customFormat="1" ht="30" x14ac:dyDescent="0.25">
      <c r="A54" s="314">
        <v>12</v>
      </c>
      <c r="B54" s="314">
        <v>2</v>
      </c>
      <c r="C54" s="314" t="s">
        <v>409</v>
      </c>
      <c r="D54" s="315" t="s">
        <v>607</v>
      </c>
      <c r="F54" s="316">
        <f>IFERROR(VLOOKUP(D54,'Data coll &amp; ax'!$C$5:$E$26,3,FALSE),IFERROR(VLOOKUP(D54,'Prev &amp; Ctrl'!$C$5:$E$30,3,FALSE),IFERROR(VLOOKUP(D54,'Lab dx'!$C$5:$E$17,3,FALSE),IFERROR(VLOOKUP(D54,'Dog popn'!$C$5:$E$17,3,FALSE),IFERROR(VLOOKUP(D54,IEC!$C$5:$E$25,3,FALSE),IFERROR(VLOOKUP(D54,'Cross-cutting issues'!$C$5:$E$16,3,FALSE),(VLOOKUP(D54,Legislation!$C$5:$E$17,3,FALSE))))))))</f>
        <v>1</v>
      </c>
      <c r="G54" s="342">
        <f>IFERROR(VLOOKUP(D54,'Data coll &amp; ax'!$C$5:$F$26,4,FALSE),IFERROR(VLOOKUP(D54,'Prev &amp; Ctrl'!$C$5:$F$30,4,FALSE),IFERROR(VLOOKUP(D54,'Lab dx'!$C$5:$F$17,4,FALSE),IFERROR(VLOOKUP(D54,'Dog popn'!$C$5:$F$17,4,FALSE),IFERROR(VLOOKUP(D54,IEC!$C$5:$F$25,4,FALSE),IFERROR(VLOOKUP(D54,'Cross-cutting issues'!$C$5:$F$16,4,FALSE),(VLOOKUP(D54,Legislation!$C$5:$F$17,4,FALSE))))))))</f>
        <v>0</v>
      </c>
    </row>
    <row r="55" spans="1:7" s="314" customFormat="1" x14ac:dyDescent="0.25">
      <c r="A55" s="314">
        <v>13</v>
      </c>
      <c r="B55" s="314">
        <v>2</v>
      </c>
      <c r="C55" s="314" t="s">
        <v>409</v>
      </c>
      <c r="D55" s="315" t="s">
        <v>608</v>
      </c>
      <c r="E55" s="314" t="s">
        <v>710</v>
      </c>
      <c r="F55" s="316">
        <f>IFERROR(VLOOKUP(D55,'Data coll &amp; ax'!$C$5:$E$26,3,FALSE),IFERROR(VLOOKUP(D55,'Prev &amp; Ctrl'!$C$5:$E$30,3,FALSE),IFERROR(VLOOKUP(D55,'Lab dx'!$C$5:$E$17,3,FALSE),IFERROR(VLOOKUP(D55,'Dog popn'!$C$5:$E$17,3,FALSE),IFERROR(VLOOKUP(D55,IEC!$C$5:$E$25,3,FALSE),IFERROR(VLOOKUP(D55,'Cross-cutting issues'!$C$5:$E$16,3,FALSE),(VLOOKUP(D55,Legislation!$C$5:$E$17,3,FALSE))))))))</f>
        <v>0</v>
      </c>
      <c r="G55" s="342">
        <f>IFERROR(VLOOKUP(D55,'Data coll &amp; ax'!$C$5:$F$26,4,FALSE),IFERROR(VLOOKUP(D55,'Prev &amp; Ctrl'!$C$5:$F$30,4,FALSE),IFERROR(VLOOKUP(D55,'Lab dx'!$C$5:$F$17,4,FALSE),IFERROR(VLOOKUP(D55,'Dog popn'!$C$5:$F$17,4,FALSE),IFERROR(VLOOKUP(D55,IEC!$C$5:$F$25,4,FALSE),IFERROR(VLOOKUP(D55,'Cross-cutting issues'!$C$5:$F$16,4,FALSE),(VLOOKUP(D55,Legislation!$C$5:$F$17,4,FALSE))))))))</f>
        <v>0</v>
      </c>
    </row>
    <row r="56" spans="1:7" s="317" customFormat="1" x14ac:dyDescent="0.25">
      <c r="A56" s="317">
        <v>14</v>
      </c>
      <c r="B56" s="317">
        <v>2</v>
      </c>
      <c r="C56" s="317" t="s">
        <v>409</v>
      </c>
      <c r="D56" s="318" t="s">
        <v>609</v>
      </c>
      <c r="E56" s="317" t="s">
        <v>710</v>
      </c>
      <c r="F56" s="319">
        <f>IFERROR(VLOOKUP(D56,'Data coll &amp; ax'!$C$5:$E$26,3,FALSE),IFERROR(VLOOKUP(D56,'Prev &amp; Ctrl'!$C$5:$E$30,3,FALSE),IFERROR(VLOOKUP(D56,'Lab dx'!$C$5:$E$17,3,FALSE),IFERROR(VLOOKUP(D56,'Dog popn'!$C$5:$E$17,3,FALSE),IFERROR(VLOOKUP(D56,IEC!$C$5:$E$25,3,FALSE),IFERROR(VLOOKUP(D56,'Cross-cutting issues'!$C$5:$E$16,3,FALSE),(VLOOKUP(D56,Legislation!$C$5:$E$17,3,FALSE))))))))</f>
        <v>0</v>
      </c>
      <c r="G56" s="342">
        <f>IFERROR(VLOOKUP(D56,'Data coll &amp; ax'!$C$5:$F$26,4,FALSE),IFERROR(VLOOKUP(D56,'Prev &amp; Ctrl'!$C$5:$F$30,4,FALSE),IFERROR(VLOOKUP(D56,'Lab dx'!$C$5:$F$17,4,FALSE),IFERROR(VLOOKUP(D56,'Dog popn'!$C$5:$F$17,4,FALSE),IFERROR(VLOOKUP(D56,IEC!$C$5:$F$25,4,FALSE),IFERROR(VLOOKUP(D56,'Cross-cutting issues'!$C$5:$F$16,4,FALSE),(VLOOKUP(D56,Legislation!$C$5:$F$17,4,FALSE))))))))</f>
        <v>0</v>
      </c>
    </row>
    <row r="57" spans="1:7" s="314" customFormat="1" x14ac:dyDescent="0.25">
      <c r="A57" s="314">
        <v>25</v>
      </c>
      <c r="B57" s="314">
        <v>2</v>
      </c>
      <c r="C57" s="314" t="s">
        <v>411</v>
      </c>
      <c r="D57" s="315" t="s">
        <v>619</v>
      </c>
      <c r="F57" s="316">
        <f>IFERROR(VLOOKUP(D57,'Data coll &amp; ax'!$C$5:$E$26,3,FALSE),IFERROR(VLOOKUP(D57,'Prev &amp; Ctrl'!$C$5:$E$30,3,FALSE),IFERROR(VLOOKUP(D57,'Lab dx'!$C$5:$E$17,3,FALSE),IFERROR(VLOOKUP(D57,'Dog popn'!$C$5:$E$17,3,FALSE),IFERROR(VLOOKUP(D57,IEC!$C$5:$E$25,3,FALSE),IFERROR(VLOOKUP(D57,'Cross-cutting issues'!$C$5:$E$16,3,FALSE),(VLOOKUP(D57,Legislation!$C$5:$E$17,3,FALSE))))))))</f>
        <v>1</v>
      </c>
      <c r="G57" s="342">
        <f>IFERROR(VLOOKUP(D57,'Data coll &amp; ax'!$C$5:$F$26,4,FALSE),IFERROR(VLOOKUP(D57,'Prev &amp; Ctrl'!$C$5:$F$30,4,FALSE),IFERROR(VLOOKUP(D57,'Lab dx'!$C$5:$F$17,4,FALSE),IFERROR(VLOOKUP(D57,'Dog popn'!$C$5:$F$17,4,FALSE),IFERROR(VLOOKUP(D57,IEC!$C$5:$F$25,4,FALSE),IFERROR(VLOOKUP(D57,'Cross-cutting issues'!$C$5:$F$16,4,FALSE),(VLOOKUP(D57,Legislation!$C$5:$F$17,4,FALSE))))))))</f>
        <v>0</v>
      </c>
    </row>
    <row r="58" spans="1:7" s="314" customFormat="1" x14ac:dyDescent="0.25">
      <c r="A58" s="314">
        <v>26</v>
      </c>
      <c r="B58" s="314">
        <v>2</v>
      </c>
      <c r="C58" s="314" t="s">
        <v>411</v>
      </c>
      <c r="D58" s="315" t="s">
        <v>620</v>
      </c>
      <c r="E58" s="314" t="s">
        <v>710</v>
      </c>
      <c r="F58" s="316">
        <f>IFERROR(VLOOKUP(D58,'Data coll &amp; ax'!$C$5:$E$26,3,FALSE),IFERROR(VLOOKUP(D58,'Prev &amp; Ctrl'!$C$5:$E$30,3,FALSE),IFERROR(VLOOKUP(D58,'Lab dx'!$C$5:$E$17,3,FALSE),IFERROR(VLOOKUP(D58,'Dog popn'!$C$5:$E$17,3,FALSE),IFERROR(VLOOKUP(D58,IEC!$C$5:$E$25,3,FALSE),IFERROR(VLOOKUP(D58,'Cross-cutting issues'!$C$5:$E$16,3,FALSE),(VLOOKUP(D58,Legislation!$C$5:$E$17,3,FALSE))))))))</f>
        <v>1</v>
      </c>
      <c r="G58" s="342">
        <f>IFERROR(VLOOKUP(D58,'Data coll &amp; ax'!$C$5:$F$26,4,FALSE),IFERROR(VLOOKUP(D58,'Prev &amp; Ctrl'!$C$5:$F$30,4,FALSE),IFERROR(VLOOKUP(D58,'Lab dx'!$C$5:$F$17,4,FALSE),IFERROR(VLOOKUP(D58,'Dog popn'!$C$5:$F$17,4,FALSE),IFERROR(VLOOKUP(D58,IEC!$C$5:$F$25,4,FALSE),IFERROR(VLOOKUP(D58,'Cross-cutting issues'!$C$5:$F$16,4,FALSE),(VLOOKUP(D58,Legislation!$C$5:$F$17,4,FALSE))))))))</f>
        <v>0</v>
      </c>
    </row>
    <row r="59" spans="1:7" s="314" customFormat="1" x14ac:dyDescent="0.25">
      <c r="A59" s="314">
        <v>27</v>
      </c>
      <c r="B59" s="314">
        <v>2</v>
      </c>
      <c r="C59" s="314" t="s">
        <v>411</v>
      </c>
      <c r="D59" s="315" t="s">
        <v>621</v>
      </c>
      <c r="F59" s="316">
        <f>IFERROR(VLOOKUP(D59,'Data coll &amp; ax'!$C$5:$E$26,3,FALSE),IFERROR(VLOOKUP(D59,'Prev &amp; Ctrl'!$C$5:$E$30,3,FALSE),IFERROR(VLOOKUP(D59,'Lab dx'!$C$5:$E$17,3,FALSE),IFERROR(VLOOKUP(D59,'Dog popn'!$C$5:$E$17,3,FALSE),IFERROR(VLOOKUP(D59,IEC!$C$5:$E$25,3,FALSE),IFERROR(VLOOKUP(D59,'Cross-cutting issues'!$C$5:$E$16,3,FALSE),(VLOOKUP(D59,Legislation!$C$5:$E$17,3,FALSE))))))))</f>
        <v>1</v>
      </c>
      <c r="G59" s="342">
        <f>IFERROR(VLOOKUP(D59,'Data coll &amp; ax'!$C$5:$F$26,4,FALSE),IFERROR(VLOOKUP(D59,'Prev &amp; Ctrl'!$C$5:$F$30,4,FALSE),IFERROR(VLOOKUP(D59,'Lab dx'!$C$5:$F$17,4,FALSE),IFERROR(VLOOKUP(D59,'Dog popn'!$C$5:$F$17,4,FALSE),IFERROR(VLOOKUP(D59,IEC!$C$5:$F$25,4,FALSE),IFERROR(VLOOKUP(D59,'Cross-cutting issues'!$C$5:$F$16,4,FALSE),(VLOOKUP(D59,Legislation!$C$5:$F$17,4,FALSE))))))))</f>
        <v>0</v>
      </c>
    </row>
    <row r="60" spans="1:7" s="314" customFormat="1" x14ac:dyDescent="0.25">
      <c r="A60" s="314">
        <v>32</v>
      </c>
      <c r="B60" s="314">
        <v>2</v>
      </c>
      <c r="C60" s="314" t="s">
        <v>411</v>
      </c>
      <c r="D60" s="315" t="s">
        <v>626</v>
      </c>
      <c r="F60" s="316">
        <f>IFERROR(VLOOKUP(D60,'Data coll &amp; ax'!$C$5:$E$26,3,FALSE),IFERROR(VLOOKUP(D60,'Prev &amp; Ctrl'!$C$5:$E$30,3,FALSE),IFERROR(VLOOKUP(D60,'Lab dx'!$C$5:$E$17,3,FALSE),IFERROR(VLOOKUP(D60,'Dog popn'!$C$5:$E$17,3,FALSE),IFERROR(VLOOKUP(D60,IEC!$C$5:$E$25,3,FALSE),IFERROR(VLOOKUP(D60,'Cross-cutting issues'!$C$5:$E$16,3,FALSE),(VLOOKUP(D60,Legislation!$C$5:$E$17,3,FALSE))))))))</f>
        <v>1</v>
      </c>
      <c r="G60" s="342">
        <f>IFERROR(VLOOKUP(D60,'Data coll &amp; ax'!$C$5:$F$26,4,FALSE),IFERROR(VLOOKUP(D60,'Prev &amp; Ctrl'!$C$5:$F$30,4,FALSE),IFERROR(VLOOKUP(D60,'Lab dx'!$C$5:$F$17,4,FALSE),IFERROR(VLOOKUP(D60,'Dog popn'!$C$5:$F$17,4,FALSE),IFERROR(VLOOKUP(D60,IEC!$C$5:$F$25,4,FALSE),IFERROR(VLOOKUP(D60,'Cross-cutting issues'!$C$5:$F$16,4,FALSE),(VLOOKUP(D60,Legislation!$C$5:$F$17,4,FALSE))))))))</f>
        <v>0</v>
      </c>
    </row>
    <row r="61" spans="1:7" s="314" customFormat="1" x14ac:dyDescent="0.25">
      <c r="A61" s="314">
        <v>33</v>
      </c>
      <c r="B61" s="314">
        <v>2</v>
      </c>
      <c r="C61" s="314" t="s">
        <v>411</v>
      </c>
      <c r="D61" s="315" t="s">
        <v>627</v>
      </c>
      <c r="E61" s="314" t="s">
        <v>710</v>
      </c>
      <c r="F61" s="316">
        <f>IFERROR(VLOOKUP(D61,'Data coll &amp; ax'!$C$5:$E$26,3,FALSE),IFERROR(VLOOKUP(D61,'Prev &amp; Ctrl'!$C$5:$E$30,3,FALSE),IFERROR(VLOOKUP(D61,'Lab dx'!$C$5:$E$17,3,FALSE),IFERROR(VLOOKUP(D61,'Dog popn'!$C$5:$E$17,3,FALSE),IFERROR(VLOOKUP(D61,IEC!$C$5:$E$25,3,FALSE),IFERROR(VLOOKUP(D61,'Cross-cutting issues'!$C$5:$E$16,3,FALSE),(VLOOKUP(D61,Legislation!$C$5:$E$17,3,FALSE))))))))</f>
        <v>1</v>
      </c>
      <c r="G61" s="342">
        <f>IFERROR(VLOOKUP(D61,'Data coll &amp; ax'!$C$5:$F$26,4,FALSE),IFERROR(VLOOKUP(D61,'Prev &amp; Ctrl'!$C$5:$F$30,4,FALSE),IFERROR(VLOOKUP(D61,'Lab dx'!$C$5:$F$17,4,FALSE),IFERROR(VLOOKUP(D61,'Dog popn'!$C$5:$F$17,4,FALSE),IFERROR(VLOOKUP(D61,IEC!$C$5:$F$25,4,FALSE),IFERROR(VLOOKUP(D61,'Cross-cutting issues'!$C$5:$F$16,4,FALSE),(VLOOKUP(D61,Legislation!$C$5:$F$17,4,FALSE))))))))</f>
        <v>0</v>
      </c>
    </row>
    <row r="62" spans="1:7" s="314" customFormat="1" x14ac:dyDescent="0.25">
      <c r="A62" s="314">
        <v>40</v>
      </c>
      <c r="B62" s="314">
        <v>2</v>
      </c>
      <c r="C62" s="314" t="s">
        <v>411</v>
      </c>
      <c r="D62" s="315" t="s">
        <v>634</v>
      </c>
      <c r="F62" s="316">
        <f>IFERROR(VLOOKUP(D62,'Data coll &amp; ax'!$C$5:$E$26,3,FALSE),IFERROR(VLOOKUP(D62,'Prev &amp; Ctrl'!$C$5:$E$30,3,FALSE),IFERROR(VLOOKUP(D62,'Lab dx'!$C$5:$E$17,3,FALSE),IFERROR(VLOOKUP(D62,'Dog popn'!$C$5:$E$17,3,FALSE),IFERROR(VLOOKUP(D62,IEC!$C$5:$E$25,3,FALSE),IFERROR(VLOOKUP(D62,'Cross-cutting issues'!$C$5:$E$16,3,FALSE),(VLOOKUP(D62,Legislation!$C$5:$E$17,3,FALSE))))))))</f>
        <v>0</v>
      </c>
      <c r="G62" s="342" t="str">
        <f>IFERROR(VLOOKUP(D62,'Data coll &amp; ax'!$C$5:$F$26,4,FALSE),IFERROR(VLOOKUP(D62,'Prev &amp; Ctrl'!$C$5:$F$30,4,FALSE),IFERROR(VLOOKUP(D62,'Lab dx'!$C$5:$F$17,4,FALSE),IFERROR(VLOOKUP(D62,'Dog popn'!$C$5:$F$17,4,FALSE),IFERROR(VLOOKUP(D62,IEC!$C$5:$F$25,4,FALSE),IFERROR(VLOOKUP(D62,'Cross-cutting issues'!$C$5:$F$16,4,FALSE),(VLOOKUP(D62,Legislation!$C$5:$F$17,4,FALSE))))))))</f>
        <v>Need for sectorwide meetings</v>
      </c>
    </row>
    <row r="63" spans="1:7" s="314" customFormat="1" x14ac:dyDescent="0.25">
      <c r="A63" s="314">
        <v>41</v>
      </c>
      <c r="B63" s="314">
        <v>2</v>
      </c>
      <c r="C63" s="314" t="s">
        <v>411</v>
      </c>
      <c r="D63" s="315" t="s">
        <v>635</v>
      </c>
      <c r="F63" s="316">
        <f>IFERROR(VLOOKUP(D63,'Data coll &amp; ax'!$C$5:$E$26,3,FALSE),IFERROR(VLOOKUP(D63,'Prev &amp; Ctrl'!$C$5:$E$30,3,FALSE),IFERROR(VLOOKUP(D63,'Lab dx'!$C$5:$E$17,3,FALSE),IFERROR(VLOOKUP(D63,'Dog popn'!$C$5:$E$17,3,FALSE),IFERROR(VLOOKUP(D63,IEC!$C$5:$E$25,3,FALSE),IFERROR(VLOOKUP(D63,'Cross-cutting issues'!$C$5:$E$16,3,FALSE),(VLOOKUP(D63,Legislation!$C$5:$E$17,3,FALSE))))))))</f>
        <v>1</v>
      </c>
      <c r="G63" s="342">
        <f>IFERROR(VLOOKUP(D63,'Data coll &amp; ax'!$C$5:$F$26,4,FALSE),IFERROR(VLOOKUP(D63,'Prev &amp; Ctrl'!$C$5:$F$30,4,FALSE),IFERROR(VLOOKUP(D63,'Lab dx'!$C$5:$F$17,4,FALSE),IFERROR(VLOOKUP(D63,'Dog popn'!$C$5:$F$17,4,FALSE),IFERROR(VLOOKUP(D63,IEC!$C$5:$F$25,4,FALSE),IFERROR(VLOOKUP(D63,'Cross-cutting issues'!$C$5:$F$16,4,FALSE),(VLOOKUP(D63,Legislation!$C$5:$F$17,4,FALSE))))))))</f>
        <v>0</v>
      </c>
    </row>
    <row r="64" spans="1:7" s="314" customFormat="1" x14ac:dyDescent="0.25">
      <c r="A64" s="314">
        <v>42</v>
      </c>
      <c r="B64" s="314">
        <v>2</v>
      </c>
      <c r="C64" s="314" t="s">
        <v>411</v>
      </c>
      <c r="D64" s="315" t="s">
        <v>636</v>
      </c>
      <c r="F64" s="316">
        <f>IFERROR(VLOOKUP(D64,'Data coll &amp; ax'!$C$5:$E$26,3,FALSE),IFERROR(VLOOKUP(D64,'Prev &amp; Ctrl'!$C$5:$E$30,3,FALSE),IFERROR(VLOOKUP(D64,'Lab dx'!$C$5:$E$17,3,FALSE),IFERROR(VLOOKUP(D64,'Dog popn'!$C$5:$E$17,3,FALSE),IFERROR(VLOOKUP(D64,IEC!$C$5:$E$25,3,FALSE),IFERROR(VLOOKUP(D64,'Cross-cutting issues'!$C$5:$E$16,3,FALSE),(VLOOKUP(D64,Legislation!$C$5:$E$17,3,FALSE))))))))</f>
        <v>1</v>
      </c>
      <c r="G64" s="342">
        <f>IFERROR(VLOOKUP(D64,'Data coll &amp; ax'!$C$5:$F$26,4,FALSE),IFERROR(VLOOKUP(D64,'Prev &amp; Ctrl'!$C$5:$F$30,4,FALSE),IFERROR(VLOOKUP(D64,'Lab dx'!$C$5:$F$17,4,FALSE),IFERROR(VLOOKUP(D64,'Dog popn'!$C$5:$F$17,4,FALSE),IFERROR(VLOOKUP(D64,IEC!$C$5:$F$25,4,FALSE),IFERROR(VLOOKUP(D64,'Cross-cutting issues'!$C$5:$F$16,4,FALSE),(VLOOKUP(D64,Legislation!$C$5:$F$17,4,FALSE))))))))</f>
        <v>0</v>
      </c>
    </row>
    <row r="65" spans="1:7" s="314" customFormat="1" x14ac:dyDescent="0.25">
      <c r="A65" s="314">
        <v>55</v>
      </c>
      <c r="B65" s="314">
        <v>2</v>
      </c>
      <c r="C65" s="314" t="s">
        <v>408</v>
      </c>
      <c r="D65" s="315" t="s">
        <v>649</v>
      </c>
      <c r="F65" s="316">
        <f>IFERROR(VLOOKUP(D65,'Data coll &amp; ax'!$C$5:$E$26,3,FALSE),IFERROR(VLOOKUP(D65,'Prev &amp; Ctrl'!$C$5:$E$30,3,FALSE),IFERROR(VLOOKUP(D65,'Lab dx'!$C$5:$E$17,3,FALSE),IFERROR(VLOOKUP(D65,'Dog popn'!$C$5:$E$17,3,FALSE),IFERROR(VLOOKUP(D65,IEC!$C$5:$E$25,3,FALSE),IFERROR(VLOOKUP(D65,'Cross-cutting issues'!$C$5:$E$16,3,FALSE),(VLOOKUP(D65,Legislation!$C$5:$E$17,3,FALSE))))))))</f>
        <v>1</v>
      </c>
      <c r="G65" s="342" t="str">
        <f>IFERROR(VLOOKUP(D65,'Data coll &amp; ax'!$C$5:$F$26,4,FALSE),IFERROR(VLOOKUP(D65,'Prev &amp; Ctrl'!$C$5:$F$30,4,FALSE),IFERROR(VLOOKUP(D65,'Lab dx'!$C$5:$F$17,4,FALSE),IFERROR(VLOOKUP(D65,'Dog popn'!$C$5:$F$17,4,FALSE),IFERROR(VLOOKUP(D65,IEC!$C$5:$F$25,4,FALSE),IFERROR(VLOOKUP(D65,'Cross-cutting issues'!$C$5:$F$16,4,FALSE),(VLOOKUP(D65,Legislation!$C$5:$F$17,4,FALSE))))))))</f>
        <v>CVRI (FAT, PCR) LUSAKA</v>
      </c>
    </row>
    <row r="66" spans="1:7" s="314" customFormat="1" x14ac:dyDescent="0.25">
      <c r="A66" s="314">
        <v>56</v>
      </c>
      <c r="B66" s="314">
        <v>2</v>
      </c>
      <c r="C66" s="314" t="s">
        <v>408</v>
      </c>
      <c r="D66" s="315" t="s">
        <v>650</v>
      </c>
      <c r="F66" s="316">
        <f>IFERROR(VLOOKUP(D66,'Data coll &amp; ax'!$C$5:$E$26,3,FALSE),IFERROR(VLOOKUP(D66,'Prev &amp; Ctrl'!$C$5:$E$30,3,FALSE),IFERROR(VLOOKUP(D66,'Lab dx'!$C$5:$E$17,3,FALSE),IFERROR(VLOOKUP(D66,'Dog popn'!$C$5:$E$17,3,FALSE),IFERROR(VLOOKUP(D66,IEC!$C$5:$E$25,3,FALSE),IFERROR(VLOOKUP(D66,'Cross-cutting issues'!$C$5:$E$16,3,FALSE),(VLOOKUP(D66,Legislation!$C$5:$E$17,3,FALSE))))))))</f>
        <v>1</v>
      </c>
      <c r="G66" s="342" t="str">
        <f>IFERROR(VLOOKUP(D66,'Data coll &amp; ax'!$C$5:$F$26,4,FALSE),IFERROR(VLOOKUP(D66,'Prev &amp; Ctrl'!$C$5:$F$30,4,FALSE),IFERROR(VLOOKUP(D66,'Lab dx'!$C$5:$F$17,4,FALSE),IFERROR(VLOOKUP(D66,'Dog popn'!$C$5:$F$17,4,FALSE),IFERROR(VLOOKUP(D66,IEC!$C$5:$F$25,4,FALSE),IFERROR(VLOOKUP(D66,'Cross-cutting issues'!$C$5:$F$16,4,FALSE),(VLOOKUP(D66,Legislation!$C$5:$F$17,4,FALSE))))))))</f>
        <v xml:space="preserve">PVO &amp; DVO </v>
      </c>
    </row>
    <row r="67" spans="1:7" s="314" customFormat="1" x14ac:dyDescent="0.25">
      <c r="A67" s="314">
        <v>64</v>
      </c>
      <c r="B67" s="314">
        <v>2</v>
      </c>
      <c r="C67" s="314" t="s">
        <v>711</v>
      </c>
      <c r="D67" s="315" t="s">
        <v>657</v>
      </c>
      <c r="F67" s="316">
        <f>IFERROR(VLOOKUP(D67,'Data coll &amp; ax'!$C$5:$E$26,3,FALSE),IFERROR(VLOOKUP(D67,'Prev &amp; Ctrl'!$C$5:$E$30,3,FALSE),IFERROR(VLOOKUP(D67,'Lab dx'!$C$5:$E$17,3,FALSE),IFERROR(VLOOKUP(D67,'Dog popn'!$C$5:$E$17,3,FALSE),IFERROR(VLOOKUP(D67,IEC!$C$5:$E$25,3,FALSE),IFERROR(VLOOKUP(D67,'Cross-cutting issues'!$C$5:$E$16,3,FALSE),(VLOOKUP(D67,Legislation!$C$5:$E$17,3,FALSE))))))))</f>
        <v>0</v>
      </c>
      <c r="G67" s="342" t="str">
        <f>IFERROR(VLOOKUP(D67,'Data coll &amp; ax'!$C$5:$F$26,4,FALSE),IFERROR(VLOOKUP(D67,'Prev &amp; Ctrl'!$C$5:$F$30,4,FALSE),IFERROR(VLOOKUP(D67,'Lab dx'!$C$5:$F$17,4,FALSE),IFERROR(VLOOKUP(D67,'Dog popn'!$C$5:$F$17,4,FALSE),IFERROR(VLOOKUP(D67,IEC!$C$5:$F$25,4,FALSE),IFERROR(VLOOKUP(D67,'Cross-cutting issues'!$C$5:$F$16,4,FALSE),(VLOOKUP(D67,Legislation!$C$5:$F$17,4,FALSE))))))))</f>
        <v>Need for DPM strategy to be developed</v>
      </c>
    </row>
    <row r="68" spans="1:7" s="314" customFormat="1" x14ac:dyDescent="0.25">
      <c r="A68" s="314">
        <v>65</v>
      </c>
      <c r="B68" s="314">
        <v>2</v>
      </c>
      <c r="C68" s="314" t="s">
        <v>711</v>
      </c>
      <c r="D68" s="315" t="s">
        <v>658</v>
      </c>
      <c r="F68" s="316">
        <f>IFERROR(VLOOKUP(D68,'Data coll &amp; ax'!$C$5:$E$26,3,FALSE),IFERROR(VLOOKUP(D68,'Prev &amp; Ctrl'!$C$5:$E$30,3,FALSE),IFERROR(VLOOKUP(D68,'Lab dx'!$C$5:$E$17,3,FALSE),IFERROR(VLOOKUP(D68,'Dog popn'!$C$5:$E$17,3,FALSE),IFERROR(VLOOKUP(D68,IEC!$C$5:$E$25,3,FALSE),IFERROR(VLOOKUP(D68,'Cross-cutting issues'!$C$5:$E$16,3,FALSE),(VLOOKUP(D68,Legislation!$C$5:$E$17,3,FALSE))))))))</f>
        <v>0</v>
      </c>
      <c r="G68" s="342" t="str">
        <f>IFERROR(VLOOKUP(D68,'Data coll &amp; ax'!$C$5:$F$26,4,FALSE),IFERROR(VLOOKUP(D68,'Prev &amp; Ctrl'!$C$5:$F$30,4,FALSE),IFERROR(VLOOKUP(D68,'Lab dx'!$C$5:$F$17,4,FALSE),IFERROR(VLOOKUP(D68,'Dog popn'!$C$5:$F$17,4,FALSE),IFERROR(VLOOKUP(D68,IEC!$C$5:$F$25,4,FALSE),IFERROR(VLOOKUP(D68,'Cross-cutting issues'!$C$5:$F$16,4,FALSE),(VLOOKUP(D68,Legislation!$C$5:$F$17,4,FALSE))))))))</f>
        <v>as above</v>
      </c>
    </row>
    <row r="69" spans="1:7" s="314" customFormat="1" x14ac:dyDescent="0.25">
      <c r="A69" s="314">
        <v>66</v>
      </c>
      <c r="B69" s="314">
        <v>2</v>
      </c>
      <c r="C69" s="314" t="s">
        <v>711</v>
      </c>
      <c r="D69" s="315" t="s">
        <v>659</v>
      </c>
      <c r="F69" s="316">
        <f>IFERROR(VLOOKUP(D69,'Data coll &amp; ax'!$C$5:$E$26,3,FALSE),IFERROR(VLOOKUP(D69,'Prev &amp; Ctrl'!$C$5:$E$30,3,FALSE),IFERROR(VLOOKUP(D69,'Lab dx'!$C$5:$E$17,3,FALSE),IFERROR(VLOOKUP(D69,'Dog popn'!$C$5:$E$17,3,FALSE),IFERROR(VLOOKUP(D69,IEC!$C$5:$E$25,3,FALSE),IFERROR(VLOOKUP(D69,'Cross-cutting issues'!$C$5:$E$16,3,FALSE),(VLOOKUP(D69,Legislation!$C$5:$E$17,3,FALSE))))))))</f>
        <v>0</v>
      </c>
      <c r="G69" s="342" t="str">
        <f>IFERROR(VLOOKUP(D69,'Data coll &amp; ax'!$C$5:$F$26,4,FALSE),IFERROR(VLOOKUP(D69,'Prev &amp; Ctrl'!$C$5:$F$30,4,FALSE),IFERROR(VLOOKUP(D69,'Lab dx'!$C$5:$F$17,4,FALSE),IFERROR(VLOOKUP(D69,'Dog popn'!$C$5:$F$17,4,FALSE),IFERROR(VLOOKUP(D69,IEC!$C$5:$F$25,4,FALSE),IFERROR(VLOOKUP(D69,'Cross-cutting issues'!$C$5:$F$16,4,FALSE),(VLOOKUP(D69,Legislation!$C$5:$F$17,4,FALSE))))))))</f>
        <v>No DPM strategy in place</v>
      </c>
    </row>
    <row r="70" spans="1:7" s="314" customFormat="1" x14ac:dyDescent="0.25">
      <c r="A70" s="314">
        <v>67</v>
      </c>
      <c r="B70" s="314">
        <v>2</v>
      </c>
      <c r="C70" s="314" t="s">
        <v>711</v>
      </c>
      <c r="D70" s="315" t="s">
        <v>660</v>
      </c>
      <c r="F70" s="316">
        <f>IFERROR(VLOOKUP(D70,'Data coll &amp; ax'!$C$5:$E$26,3,FALSE),IFERROR(VLOOKUP(D70,'Prev &amp; Ctrl'!$C$5:$E$30,3,FALSE),IFERROR(VLOOKUP(D70,'Lab dx'!$C$5:$E$17,3,FALSE),IFERROR(VLOOKUP(D70,'Dog popn'!$C$5:$E$17,3,FALSE),IFERROR(VLOOKUP(D70,IEC!$C$5:$E$25,3,FALSE),IFERROR(VLOOKUP(D70,'Cross-cutting issues'!$C$5:$E$16,3,FALSE),(VLOOKUP(D70,Legislation!$C$5:$E$17,3,FALSE))))))))</f>
        <v>1</v>
      </c>
      <c r="G70" s="342" t="str">
        <f>IFERROR(VLOOKUP(D70,'Data coll &amp; ax'!$C$5:$F$26,4,FALSE),IFERROR(VLOOKUP(D70,'Prev &amp; Ctrl'!$C$5:$F$30,4,FALSE),IFERROR(VLOOKUP(D70,'Lab dx'!$C$5:$F$17,4,FALSE),IFERROR(VLOOKUP(D70,'Dog popn'!$C$5:$F$17,4,FALSE),IFERROR(VLOOKUP(D70,IEC!$C$5:$F$25,4,FALSE),IFERROR(VLOOKUP(D70,'Cross-cutting issues'!$C$5:$F$16,4,FALSE),(VLOOKUP(D70,Legislation!$C$5:$F$17,4,FALSE))))))))</f>
        <v>Through local authority disease preparedness</v>
      </c>
    </row>
    <row r="71" spans="1:7" s="314" customFormat="1" ht="30" x14ac:dyDescent="0.25">
      <c r="A71" s="314">
        <v>68</v>
      </c>
      <c r="B71" s="314">
        <v>2</v>
      </c>
      <c r="C71" s="314" t="s">
        <v>711</v>
      </c>
      <c r="D71" s="315" t="s">
        <v>662</v>
      </c>
      <c r="F71" s="316">
        <f>IFERROR(VLOOKUP(D71,'Data coll &amp; ax'!$C$5:$E$26,3,FALSE),IFERROR(VLOOKUP(D71,'Prev &amp; Ctrl'!$C$5:$E$30,3,FALSE),IFERROR(VLOOKUP(D71,'Lab dx'!$C$5:$E$17,3,FALSE),IFERROR(VLOOKUP(D71,'Dog popn'!$C$5:$E$17,3,FALSE),IFERROR(VLOOKUP(D71,IEC!$C$5:$E$25,3,FALSE),IFERROR(VLOOKUP(D71,'Cross-cutting issues'!$C$5:$E$16,3,FALSE),(VLOOKUP(D71,Legislation!$C$5:$E$17,3,FALSE))))))))</f>
        <v>1</v>
      </c>
      <c r="G71" s="342" t="str">
        <f>IFERROR(VLOOKUP(D71,'Data coll &amp; ax'!$C$5:$F$26,4,FALSE),IFERROR(VLOOKUP(D71,'Prev &amp; Ctrl'!$C$5:$F$30,4,FALSE),IFERROR(VLOOKUP(D71,'Lab dx'!$C$5:$F$17,4,FALSE),IFERROR(VLOOKUP(D71,'Dog popn'!$C$5:$F$17,4,FALSE),IFERROR(VLOOKUP(D71,IEC!$C$5:$F$25,4,FALSE),IFERROR(VLOOKUP(D71,'Cross-cutting issues'!$C$5:$F$16,4,FALSE),(VLOOKUP(D71,Legislation!$C$5:$F$17,4,FALSE))))))))</f>
        <v>through VAZ CPDs</v>
      </c>
    </row>
    <row r="72" spans="1:7" s="314" customFormat="1" x14ac:dyDescent="0.25">
      <c r="A72" s="314">
        <v>79</v>
      </c>
      <c r="B72" s="314">
        <v>2</v>
      </c>
      <c r="C72" s="314" t="s">
        <v>316</v>
      </c>
      <c r="D72" s="315" t="s">
        <v>672</v>
      </c>
      <c r="F72" s="316">
        <f>IFERROR(VLOOKUP(D72,'Data coll &amp; ax'!$C$5:$E$26,3,FALSE),IFERROR(VLOOKUP(D72,'Prev &amp; Ctrl'!$C$5:$E$30,3,FALSE),IFERROR(VLOOKUP(D72,'Lab dx'!$C$5:$E$17,3,FALSE),IFERROR(VLOOKUP(D72,'Dog popn'!$C$5:$E$17,3,FALSE),IFERROR(VLOOKUP(D72,IEC!$C$5:$E$25,3,FALSE),IFERROR(VLOOKUP(D72,'Cross-cutting issues'!$C$5:$E$16,3,FALSE),(VLOOKUP(D72,Legislation!$C$5:$E$17,3,FALSE))))))))</f>
        <v>0</v>
      </c>
      <c r="G72" s="342" t="str">
        <f>IFERROR(VLOOKUP(D72,'Data coll &amp; ax'!$C$5:$F$26,4,FALSE),IFERROR(VLOOKUP(D72,'Prev &amp; Ctrl'!$C$5:$F$30,4,FALSE),IFERROR(VLOOKUP(D72,'Lab dx'!$C$5:$F$17,4,FALSE),IFERROR(VLOOKUP(D72,'Dog popn'!$C$5:$F$17,4,FALSE),IFERROR(VLOOKUP(D72,IEC!$C$5:$F$25,4,FALSE),IFERROR(VLOOKUP(D72,'Cross-cutting issues'!$C$5:$F$16,4,FALSE),(VLOOKUP(D72,Legislation!$C$5:$F$17,4,FALSE))))))))</f>
        <v>No official plan in place</v>
      </c>
    </row>
    <row r="73" spans="1:7" s="314" customFormat="1" x14ac:dyDescent="0.25">
      <c r="A73" s="314">
        <v>80</v>
      </c>
      <c r="B73" s="314">
        <v>2</v>
      </c>
      <c r="C73" s="314" t="s">
        <v>316</v>
      </c>
      <c r="D73" s="315" t="s">
        <v>673</v>
      </c>
      <c r="F73" s="316">
        <f>IFERROR(VLOOKUP(D73,'Data coll &amp; ax'!$C$5:$E$26,3,FALSE),IFERROR(VLOOKUP(D73,'Prev &amp; Ctrl'!$C$5:$E$30,3,FALSE),IFERROR(VLOOKUP(D73,'Lab dx'!$C$5:$E$17,3,FALSE),IFERROR(VLOOKUP(D73,'Dog popn'!$C$5:$E$17,3,FALSE),IFERROR(VLOOKUP(D73,IEC!$C$5:$E$25,3,FALSE),IFERROR(VLOOKUP(D73,'Cross-cutting issues'!$C$5:$E$16,3,FALSE),(VLOOKUP(D73,Legislation!$C$5:$E$17,3,FALSE))))))))</f>
        <v>0</v>
      </c>
      <c r="G73" s="342" t="str">
        <f>IFERROR(VLOOKUP(D73,'Data coll &amp; ax'!$C$5:$F$26,4,FALSE),IFERROR(VLOOKUP(D73,'Prev &amp; Ctrl'!$C$5:$F$30,4,FALSE),IFERROR(VLOOKUP(D73,'Lab dx'!$C$5:$F$17,4,FALSE),IFERROR(VLOOKUP(D73,'Dog popn'!$C$5:$F$17,4,FALSE),IFERROR(VLOOKUP(D73,IEC!$C$5:$F$25,4,FALSE),IFERROR(VLOOKUP(D73,'Cross-cutting issues'!$C$5:$F$16,4,FALSE),(VLOOKUP(D73,Legislation!$C$5:$F$17,4,FALSE))))))))</f>
        <v>No official plan in place</v>
      </c>
    </row>
    <row r="74" spans="1:7" s="314" customFormat="1" x14ac:dyDescent="0.25">
      <c r="A74" s="314">
        <v>87</v>
      </c>
      <c r="B74" s="314">
        <v>2</v>
      </c>
      <c r="C74" s="314" t="s">
        <v>316</v>
      </c>
      <c r="D74" s="315" t="s">
        <v>680</v>
      </c>
      <c r="F74" s="316">
        <f>IFERROR(VLOOKUP(D74,'Data coll &amp; ax'!$C$5:$E$26,3,FALSE),IFERROR(VLOOKUP(D74,'Prev &amp; Ctrl'!$C$5:$E$30,3,FALSE),IFERROR(VLOOKUP(D74,'Lab dx'!$C$5:$E$17,3,FALSE),IFERROR(VLOOKUP(D74,'Dog popn'!$C$5:$E$17,3,FALSE),IFERROR(VLOOKUP(D74,IEC!$C$5:$E$25,3,FALSE),IFERROR(VLOOKUP(D74,'Cross-cutting issues'!$C$5:$E$16,3,FALSE),(VLOOKUP(D74,Legislation!$C$5:$E$17,3,FALSE))))))))</f>
        <v>1</v>
      </c>
      <c r="G74" s="342">
        <f>IFERROR(VLOOKUP(D74,'Data coll &amp; ax'!$C$5:$F$26,4,FALSE),IFERROR(VLOOKUP(D74,'Prev &amp; Ctrl'!$C$5:$F$30,4,FALSE),IFERROR(VLOOKUP(D74,'Lab dx'!$C$5:$F$17,4,FALSE),IFERROR(VLOOKUP(D74,'Dog popn'!$C$5:$F$17,4,FALSE),IFERROR(VLOOKUP(D74,IEC!$C$5:$F$25,4,FALSE),IFERROR(VLOOKUP(D74,'Cross-cutting issues'!$C$5:$F$16,4,FALSE),(VLOOKUP(D74,Legislation!$C$5:$F$17,4,FALSE))))))))</f>
        <v>0</v>
      </c>
    </row>
    <row r="75" spans="1:7" s="314" customFormat="1" x14ac:dyDescent="0.25">
      <c r="A75" s="314">
        <v>90</v>
      </c>
      <c r="B75" s="314">
        <v>2</v>
      </c>
      <c r="C75" s="314" t="s">
        <v>316</v>
      </c>
      <c r="D75" s="315" t="s">
        <v>683</v>
      </c>
      <c r="F75" s="316">
        <f>IFERROR(VLOOKUP(D75,'Data coll &amp; ax'!$C$5:$E$26,3,FALSE),IFERROR(VLOOKUP(D75,'Prev &amp; Ctrl'!$C$5:$E$30,3,FALSE),IFERROR(VLOOKUP(D75,'Lab dx'!$C$5:$E$17,3,FALSE),IFERROR(VLOOKUP(D75,'Dog popn'!$C$5:$E$17,3,FALSE),IFERROR(VLOOKUP(D75,IEC!$C$5:$E$25,3,FALSE),IFERROR(VLOOKUP(D75,'Cross-cutting issues'!$C$5:$E$16,3,FALSE),(VLOOKUP(D75,Legislation!$C$5:$E$17,3,FALSE))))))))</f>
        <v>0</v>
      </c>
      <c r="G75" s="342" t="str">
        <f>IFERROR(VLOOKUP(D75,'Data coll &amp; ax'!$C$5:$F$26,4,FALSE),IFERROR(VLOOKUP(D75,'Prev &amp; Ctrl'!$C$5:$F$30,4,FALSE),IFERROR(VLOOKUP(D75,'Lab dx'!$C$5:$F$17,4,FALSE),IFERROR(VLOOKUP(D75,'Dog popn'!$C$5:$F$17,4,FALSE),IFERROR(VLOOKUP(D75,IEC!$C$5:$F$25,4,FALSE),IFERROR(VLOOKUP(D75,'Cross-cutting issues'!$C$5:$F$16,4,FALSE),(VLOOKUP(D75,Legislation!$C$5:$F$17,4,FALSE))))))))</f>
        <v>Successes are not reviewed</v>
      </c>
    </row>
    <row r="76" spans="1:7" s="314" customFormat="1" x14ac:dyDescent="0.25">
      <c r="A76" s="314">
        <v>91</v>
      </c>
      <c r="B76" s="314">
        <v>2</v>
      </c>
      <c r="C76" s="314" t="s">
        <v>316</v>
      </c>
      <c r="D76" s="315" t="s">
        <v>684</v>
      </c>
      <c r="F76" s="316">
        <f>IFERROR(VLOOKUP(D76,'Data coll &amp; ax'!$C$5:$E$26,3,FALSE),IFERROR(VLOOKUP(D76,'Prev &amp; Ctrl'!$C$5:$E$30,3,FALSE),IFERROR(VLOOKUP(D76,'Lab dx'!$C$5:$E$17,3,FALSE),IFERROR(VLOOKUP(D76,'Dog popn'!$C$5:$E$17,3,FALSE),IFERROR(VLOOKUP(D76,IEC!$C$5:$E$25,3,FALSE),IFERROR(VLOOKUP(D76,'Cross-cutting issues'!$C$5:$E$16,3,FALSE),(VLOOKUP(D76,Legislation!$C$5:$E$17,3,FALSE))))))))</f>
        <v>0</v>
      </c>
      <c r="G76" s="342">
        <f>IFERROR(VLOOKUP(D76,'Data coll &amp; ax'!$C$5:$F$26,4,FALSE),IFERROR(VLOOKUP(D76,'Prev &amp; Ctrl'!$C$5:$F$30,4,FALSE),IFERROR(VLOOKUP(D76,'Lab dx'!$C$5:$F$17,4,FALSE),IFERROR(VLOOKUP(D76,'Dog popn'!$C$5:$F$17,4,FALSE),IFERROR(VLOOKUP(D76,IEC!$C$5:$F$25,4,FALSE),IFERROR(VLOOKUP(D76,'Cross-cutting issues'!$C$5:$F$16,4,FALSE),(VLOOKUP(D76,Legislation!$C$5:$F$17,4,FALSE))))))))</f>
        <v>0</v>
      </c>
    </row>
    <row r="77" spans="1:7" s="314" customFormat="1" ht="30" x14ac:dyDescent="0.25">
      <c r="A77" s="314">
        <v>92</v>
      </c>
      <c r="B77" s="314">
        <v>2</v>
      </c>
      <c r="C77" s="314" t="s">
        <v>316</v>
      </c>
      <c r="D77" s="315" t="s">
        <v>685</v>
      </c>
      <c r="E77" s="314" t="s">
        <v>710</v>
      </c>
      <c r="F77" s="316">
        <f>IFERROR(VLOOKUP(D77,'Data coll &amp; ax'!$C$5:$E$26,3,FALSE),IFERROR(VLOOKUP(D77,'Prev &amp; Ctrl'!$C$5:$E$30,3,FALSE),IFERROR(VLOOKUP(D77,'Lab dx'!$C$5:$E$17,3,FALSE),IFERROR(VLOOKUP(D77,'Dog popn'!$C$5:$E$17,3,FALSE),IFERROR(VLOOKUP(D77,IEC!$C$5:$E$25,3,FALSE),IFERROR(VLOOKUP(D77,'Cross-cutting issues'!$C$5:$E$16,3,FALSE),(VLOOKUP(D77,Legislation!$C$5:$E$17,3,FALSE))))))))</f>
        <v>0</v>
      </c>
      <c r="G77" s="342">
        <f>IFERROR(VLOOKUP(D77,'Data coll &amp; ax'!$C$5:$F$26,4,FALSE),IFERROR(VLOOKUP(D77,'Prev &amp; Ctrl'!$C$5:$F$30,4,FALSE),IFERROR(VLOOKUP(D77,'Lab dx'!$C$5:$F$17,4,FALSE),IFERROR(VLOOKUP(D77,'Dog popn'!$C$5:$F$17,4,FALSE),IFERROR(VLOOKUP(D77,IEC!$C$5:$F$25,4,FALSE),IFERROR(VLOOKUP(D77,'Cross-cutting issues'!$C$5:$F$16,4,FALSE),(VLOOKUP(D77,Legislation!$C$5:$F$17,4,FALSE))))))))</f>
        <v>0</v>
      </c>
    </row>
    <row r="78" spans="1:7" s="314" customFormat="1" x14ac:dyDescent="0.25">
      <c r="A78" s="314">
        <v>100</v>
      </c>
      <c r="B78" s="314">
        <v>2</v>
      </c>
      <c r="C78" s="314" t="s">
        <v>410</v>
      </c>
      <c r="D78" s="315" t="s">
        <v>690</v>
      </c>
      <c r="F78" s="316">
        <f>IFERROR(VLOOKUP(D78,'Data coll &amp; ax'!$C$5:$E$26,3,FALSE),IFERROR(VLOOKUP(D78,'Prev &amp; Ctrl'!$C$5:$E$30,3,FALSE),IFERROR(VLOOKUP(D78,'Lab dx'!$C$5:$E$17,3,FALSE),IFERROR(VLOOKUP(D78,'Dog popn'!$C$5:$E$17,3,FALSE),IFERROR(VLOOKUP(D78,IEC!$C$5:$E$25,3,FALSE),IFERROR(VLOOKUP(D78,'Cross-cutting issues'!$C$5:$E$16,3,FALSE),(VLOOKUP(D78,Legislation!$C$5:$E$17,3,FALSE))))))))</f>
        <v>0</v>
      </c>
      <c r="G78" s="342">
        <f>IFERROR(VLOOKUP(D78,'Data coll &amp; ax'!$C$5:$F$26,4,FALSE),IFERROR(VLOOKUP(D78,'Prev &amp; Ctrl'!$C$5:$F$30,4,FALSE),IFERROR(VLOOKUP(D78,'Lab dx'!$C$5:$F$17,4,FALSE),IFERROR(VLOOKUP(D78,'Dog popn'!$C$5:$F$17,4,FALSE),IFERROR(VLOOKUP(D78,IEC!$C$5:$F$25,4,FALSE),IFERROR(VLOOKUP(D78,'Cross-cutting issues'!$C$5:$F$16,4,FALSE),(VLOOKUP(D78,Legislation!$C$5:$F$17,4,FALSE))))))))</f>
        <v>0</v>
      </c>
    </row>
    <row r="79" spans="1:7" s="314" customFormat="1" x14ac:dyDescent="0.25">
      <c r="A79" s="314">
        <v>101</v>
      </c>
      <c r="B79" s="314">
        <v>2</v>
      </c>
      <c r="C79" s="314" t="s">
        <v>410</v>
      </c>
      <c r="D79" s="315" t="s">
        <v>691</v>
      </c>
      <c r="F79" s="316">
        <f>IFERROR(VLOOKUP(D79,'Data coll &amp; ax'!$C$5:$E$26,3,FALSE),IFERROR(VLOOKUP(D79,'Prev &amp; Ctrl'!$C$5:$E$30,3,FALSE),IFERROR(VLOOKUP(D79,'Lab dx'!$C$5:$E$17,3,FALSE),IFERROR(VLOOKUP(D79,'Dog popn'!$C$5:$E$17,3,FALSE),IFERROR(VLOOKUP(D79,IEC!$C$5:$E$25,3,FALSE),IFERROR(VLOOKUP(D79,'Cross-cutting issues'!$C$5:$E$16,3,FALSE),(VLOOKUP(D79,Legislation!$C$5:$E$17,3,FALSE))))))))</f>
        <v>0</v>
      </c>
      <c r="G79" s="342">
        <f>IFERROR(VLOOKUP(D79,'Data coll &amp; ax'!$C$5:$F$26,4,FALSE),IFERROR(VLOOKUP(D79,'Prev &amp; Ctrl'!$C$5:$F$30,4,FALSE),IFERROR(VLOOKUP(D79,'Lab dx'!$C$5:$F$17,4,FALSE),IFERROR(VLOOKUP(D79,'Dog popn'!$C$5:$F$17,4,FALSE),IFERROR(VLOOKUP(D79,IEC!$C$5:$F$25,4,FALSE),IFERROR(VLOOKUP(D79,'Cross-cutting issues'!$C$5:$F$16,4,FALSE),(VLOOKUP(D79,Legislation!$C$5:$F$17,4,FALSE))))))))</f>
        <v>0</v>
      </c>
    </row>
    <row r="80" spans="1:7" s="314" customFormat="1" ht="30" x14ac:dyDescent="0.25">
      <c r="A80" s="314">
        <v>104</v>
      </c>
      <c r="B80" s="314">
        <v>2</v>
      </c>
      <c r="C80" s="314" t="s">
        <v>410</v>
      </c>
      <c r="D80" s="315" t="s">
        <v>694</v>
      </c>
      <c r="E80" s="314" t="s">
        <v>710</v>
      </c>
      <c r="F80" s="316">
        <f>IFERROR(VLOOKUP(D80,'Data coll &amp; ax'!$C$5:$E$26,3,FALSE),IFERROR(VLOOKUP(D80,'Prev &amp; Ctrl'!$C$5:$E$30,3,FALSE),IFERROR(VLOOKUP(D80,'Lab dx'!$C$5:$E$17,3,FALSE),IFERROR(VLOOKUP(D80,'Dog popn'!$C$5:$E$17,3,FALSE),IFERROR(VLOOKUP(D80,IEC!$C$5:$E$25,3,FALSE),IFERROR(VLOOKUP(D80,'Cross-cutting issues'!$C$5:$E$16,3,FALSE),(VLOOKUP(D80,Legislation!$C$5:$E$17,3,FALSE))))))))</f>
        <v>0</v>
      </c>
      <c r="G80" s="342" t="str">
        <f>IFERROR(VLOOKUP(D80,'Data coll &amp; ax'!$C$5:$F$26,4,FALSE),IFERROR(VLOOKUP(D80,'Prev &amp; Ctrl'!$C$5:$F$30,4,FALSE),IFERROR(VLOOKUP(D80,'Lab dx'!$C$5:$F$17,4,FALSE),IFERROR(VLOOKUP(D80,'Dog popn'!$C$5:$F$17,4,FALSE),IFERROR(VLOOKUP(D80,IEC!$C$5:$F$25,4,FALSE),IFERROR(VLOOKUP(D80,'Cross-cutting issues'!$C$5:$F$16,4,FALSE),(VLOOKUP(D80,Legislation!$C$5:$F$17,4,FALSE))))))))</f>
        <v>No national strategy in place</v>
      </c>
    </row>
    <row r="81" spans="1:7" s="314" customFormat="1" x14ac:dyDescent="0.25">
      <c r="A81" s="314">
        <v>105</v>
      </c>
      <c r="B81" s="314">
        <v>2</v>
      </c>
      <c r="C81" s="314" t="s">
        <v>410</v>
      </c>
      <c r="D81" s="315" t="s">
        <v>695</v>
      </c>
      <c r="E81" s="314" t="s">
        <v>710</v>
      </c>
      <c r="F81" s="316">
        <f>IFERROR(VLOOKUP(D81,'Data coll &amp; ax'!$C$5:$E$26,3,FALSE),IFERROR(VLOOKUP(D81,'Prev &amp; Ctrl'!$C$5:$E$30,3,FALSE),IFERROR(VLOOKUP(D81,'Lab dx'!$C$5:$E$17,3,FALSE),IFERROR(VLOOKUP(D81,'Dog popn'!$C$5:$E$17,3,FALSE),IFERROR(VLOOKUP(D81,IEC!$C$5:$E$25,3,FALSE),IFERROR(VLOOKUP(D81,'Cross-cutting issues'!$C$5:$E$16,3,FALSE),(VLOOKUP(D81,Legislation!$C$5:$E$17,3,FALSE))))))))</f>
        <v>1</v>
      </c>
      <c r="G81" s="342" t="str">
        <f>IFERROR(VLOOKUP(D81,'Data coll &amp; ax'!$C$5:$F$26,4,FALSE),IFERROR(VLOOKUP(D81,'Prev &amp; Ctrl'!$C$5:$F$30,4,FALSE),IFERROR(VLOOKUP(D81,'Lab dx'!$C$5:$F$17,4,FALSE),IFERROR(VLOOKUP(D81,'Dog popn'!$C$5:$F$17,4,FALSE),IFERROR(VLOOKUP(D81,IEC!$C$5:$F$25,4,FALSE),IFERROR(VLOOKUP(D81,'Cross-cutting issues'!$C$5:$F$16,4,FALSE),(VLOOKUP(D81,Legislation!$C$5:$F$17,4,FALSE))))))))</f>
        <v>Rabies budgeted under the ministrial national budget</v>
      </c>
    </row>
    <row r="82" spans="1:7" s="314" customFormat="1" ht="30" x14ac:dyDescent="0.25">
      <c r="A82" s="314">
        <v>119</v>
      </c>
      <c r="B82" s="314">
        <v>2</v>
      </c>
      <c r="C82" s="314" t="s">
        <v>407</v>
      </c>
      <c r="D82" s="315" t="s">
        <v>708</v>
      </c>
      <c r="E82" s="314" t="s">
        <v>710</v>
      </c>
      <c r="F82" s="316">
        <f>IFERROR(VLOOKUP(D82,'Data coll &amp; ax'!$C$5:$E$26,3,FALSE),IFERROR(VLOOKUP(D82,'Prev &amp; Ctrl'!$C$5:$E$30,3,FALSE),IFERROR(VLOOKUP(D82,'Lab dx'!$C$5:$E$17,3,FALSE),IFERROR(VLOOKUP(D82,'Dog popn'!$C$5:$E$17,3,FALSE),IFERROR(VLOOKUP(D82,IEC!$C$5:$E$25,3,FALSE),IFERROR(VLOOKUP(D82,'Cross-cutting issues'!$C$5:$E$16,3,FALSE),(VLOOKUP(D82,Legislation!$C$5:$E$17,3,FALSE))))))))</f>
        <v>1</v>
      </c>
      <c r="G82" s="342">
        <f>IFERROR(VLOOKUP(D82,'Data coll &amp; ax'!$C$5:$F$26,4,FALSE),IFERROR(VLOOKUP(D82,'Prev &amp; Ctrl'!$C$5:$F$30,4,FALSE),IFERROR(VLOOKUP(D82,'Lab dx'!$C$5:$F$17,4,FALSE),IFERROR(VLOOKUP(D82,'Dog popn'!$C$5:$F$17,4,FALSE),IFERROR(VLOOKUP(D82,IEC!$C$5:$F$25,4,FALSE),IFERROR(VLOOKUP(D82,'Cross-cutting issues'!$C$5:$F$16,4,FALSE),(VLOOKUP(D82,Legislation!$C$5:$F$17,4,FALSE))))))))</f>
        <v>0</v>
      </c>
    </row>
    <row r="83" spans="1:7" s="314" customFormat="1" x14ac:dyDescent="0.25">
      <c r="A83" s="314">
        <v>15</v>
      </c>
      <c r="B83" s="314">
        <v>3</v>
      </c>
      <c r="C83" s="314" t="s">
        <v>409</v>
      </c>
      <c r="D83" s="315" t="s">
        <v>610</v>
      </c>
      <c r="E83" s="314" t="s">
        <v>710</v>
      </c>
      <c r="F83" s="316">
        <f>IFERROR(VLOOKUP(D83,'Data coll &amp; ax'!$C$5:$E$26,3,FALSE),IFERROR(VLOOKUP(D83,'Prev &amp; Ctrl'!$C$5:$E$30,3,FALSE),IFERROR(VLOOKUP(D83,'Lab dx'!$C$5:$E$17,3,FALSE),IFERROR(VLOOKUP(D83,'Dog popn'!$C$5:$E$17,3,FALSE),IFERROR(VLOOKUP(D83,IEC!$C$5:$E$25,3,FALSE),IFERROR(VLOOKUP(D83,'Cross-cutting issues'!$C$5:$E$16,3,FALSE),(VLOOKUP(D83,Legislation!$C$5:$E$17,3,FALSE))))))))</f>
        <v>0</v>
      </c>
      <c r="G83" s="342">
        <f>IFERROR(VLOOKUP(D83,'Data coll &amp; ax'!$C$5:$F$26,4,FALSE),IFERROR(VLOOKUP(D83,'Prev &amp; Ctrl'!$C$5:$F$30,4,FALSE),IFERROR(VLOOKUP(D83,'Lab dx'!$C$5:$F$17,4,FALSE),IFERROR(VLOOKUP(D83,'Dog popn'!$C$5:$F$17,4,FALSE),IFERROR(VLOOKUP(D83,IEC!$C$5:$F$25,4,FALSE),IFERROR(VLOOKUP(D83,'Cross-cutting issues'!$C$5:$F$16,4,FALSE),(VLOOKUP(D83,Legislation!$C$5:$F$17,4,FALSE))))))))</f>
        <v>0</v>
      </c>
    </row>
    <row r="84" spans="1:7" s="314" customFormat="1" x14ac:dyDescent="0.25">
      <c r="A84" s="314">
        <v>16</v>
      </c>
      <c r="B84" s="314">
        <v>3</v>
      </c>
      <c r="C84" s="314" t="s">
        <v>409</v>
      </c>
      <c r="D84" s="315" t="s">
        <v>611</v>
      </c>
      <c r="E84" s="314" t="s">
        <v>710</v>
      </c>
      <c r="F84" s="316">
        <f>IFERROR(VLOOKUP(D84,'Data coll &amp; ax'!$C$5:$E$26,3,FALSE),IFERROR(VLOOKUP(D84,'Prev &amp; Ctrl'!$C$5:$E$30,3,FALSE),IFERROR(VLOOKUP(D84,'Lab dx'!$C$5:$E$17,3,FALSE),IFERROR(VLOOKUP(D84,'Dog popn'!$C$5:$E$17,3,FALSE),IFERROR(VLOOKUP(D84,IEC!$C$5:$E$25,3,FALSE),IFERROR(VLOOKUP(D84,'Cross-cutting issues'!$C$5:$E$16,3,FALSE),(VLOOKUP(D84,Legislation!$C$5:$E$17,3,FALSE))))))))</f>
        <v>0</v>
      </c>
      <c r="G84" s="342">
        <f>IFERROR(VLOOKUP(D84,'Data coll &amp; ax'!$C$5:$F$26,4,FALSE),IFERROR(VLOOKUP(D84,'Prev &amp; Ctrl'!$C$5:$F$30,4,FALSE),IFERROR(VLOOKUP(D84,'Lab dx'!$C$5:$F$17,4,FALSE),IFERROR(VLOOKUP(D84,'Dog popn'!$C$5:$F$17,4,FALSE),IFERROR(VLOOKUP(D84,IEC!$C$5:$F$25,4,FALSE),IFERROR(VLOOKUP(D84,'Cross-cutting issues'!$C$5:$F$16,4,FALSE),(VLOOKUP(D84,Legislation!$C$5:$F$17,4,FALSE))))))))</f>
        <v>0</v>
      </c>
    </row>
    <row r="85" spans="1:7" s="314" customFormat="1" x14ac:dyDescent="0.25">
      <c r="A85" s="314">
        <v>17</v>
      </c>
      <c r="B85" s="314">
        <v>3</v>
      </c>
      <c r="C85" s="314" t="s">
        <v>409</v>
      </c>
      <c r="D85" s="315" t="s">
        <v>596</v>
      </c>
      <c r="F85" s="316">
        <f>IFERROR(VLOOKUP(D85,'Data coll &amp; ax'!$C$5:$E$26,3,FALSE),IFERROR(VLOOKUP(D85,'Prev &amp; Ctrl'!$C$5:$E$30,3,FALSE),IFERROR(VLOOKUP(D85,'Lab dx'!$C$5:$E$17,3,FALSE),IFERROR(VLOOKUP(D85,'Dog popn'!$C$5:$E$17,3,FALSE),IFERROR(VLOOKUP(D85,IEC!$C$5:$E$25,3,FALSE),IFERROR(VLOOKUP(D85,'Cross-cutting issues'!$C$5:$E$16,3,FALSE),(VLOOKUP(D85,Legislation!$C$5:$E$17,3,FALSE))))))))</f>
        <v>1</v>
      </c>
      <c r="G85" s="342">
        <f>IFERROR(VLOOKUP(D85,'Data coll &amp; ax'!$C$5:$F$26,4,FALSE),IFERROR(VLOOKUP(D85,'Prev &amp; Ctrl'!$C$5:$F$30,4,FALSE),IFERROR(VLOOKUP(D85,'Lab dx'!$C$5:$F$17,4,FALSE),IFERROR(VLOOKUP(D85,'Dog popn'!$C$5:$F$17,4,FALSE),IFERROR(VLOOKUP(D85,IEC!$C$5:$F$25,4,FALSE),IFERROR(VLOOKUP(D85,'Cross-cutting issues'!$C$5:$F$16,4,FALSE),(VLOOKUP(D85,Legislation!$C$5:$F$17,4,FALSE))))))))</f>
        <v>0</v>
      </c>
    </row>
    <row r="86" spans="1:7" s="314" customFormat="1" x14ac:dyDescent="0.25">
      <c r="A86" s="314">
        <v>18</v>
      </c>
      <c r="B86" s="314">
        <v>3</v>
      </c>
      <c r="C86" s="314" t="s">
        <v>409</v>
      </c>
      <c r="D86" s="315" t="s">
        <v>612</v>
      </c>
      <c r="E86" s="314" t="s">
        <v>710</v>
      </c>
      <c r="F86" s="316">
        <f>IFERROR(VLOOKUP(D86,'Data coll &amp; ax'!$C$5:$E$26,3,FALSE),IFERROR(VLOOKUP(D86,'Prev &amp; Ctrl'!$C$5:$E$30,3,FALSE),IFERROR(VLOOKUP(D86,'Lab dx'!$C$5:$E$17,3,FALSE),IFERROR(VLOOKUP(D86,'Dog popn'!$C$5:$E$17,3,FALSE),IFERROR(VLOOKUP(D86,IEC!$C$5:$E$25,3,FALSE),IFERROR(VLOOKUP(D86,'Cross-cutting issues'!$C$5:$E$16,3,FALSE),(VLOOKUP(D86,Legislation!$C$5:$E$17,3,FALSE))))))))</f>
        <v>1</v>
      </c>
      <c r="G86" s="342">
        <f>IFERROR(VLOOKUP(D86,'Data coll &amp; ax'!$C$5:$F$26,4,FALSE),IFERROR(VLOOKUP(D86,'Prev &amp; Ctrl'!$C$5:$F$30,4,FALSE),IFERROR(VLOOKUP(D86,'Lab dx'!$C$5:$F$17,4,FALSE),IFERROR(VLOOKUP(D86,'Dog popn'!$C$5:$F$17,4,FALSE),IFERROR(VLOOKUP(D86,IEC!$C$5:$F$25,4,FALSE),IFERROR(VLOOKUP(D86,'Cross-cutting issues'!$C$5:$F$16,4,FALSE),(VLOOKUP(D86,Legislation!$C$5:$F$17,4,FALSE))))))))</f>
        <v>0</v>
      </c>
    </row>
    <row r="87" spans="1:7" s="314" customFormat="1" ht="30" x14ac:dyDescent="0.25">
      <c r="A87" s="314">
        <v>21</v>
      </c>
      <c r="B87" s="314">
        <v>3</v>
      </c>
      <c r="C87" s="314" t="s">
        <v>409</v>
      </c>
      <c r="D87" s="315" t="s">
        <v>615</v>
      </c>
      <c r="F87" s="316">
        <f>IFERROR(VLOOKUP(D87,'Data coll &amp; ax'!$C$5:$E$26,3,FALSE),IFERROR(VLOOKUP(D87,'Prev &amp; Ctrl'!$C$5:$E$30,3,FALSE),IFERROR(VLOOKUP(D87,'Lab dx'!$C$5:$E$17,3,FALSE),IFERROR(VLOOKUP(D87,'Dog popn'!$C$5:$E$17,3,FALSE),IFERROR(VLOOKUP(D87,IEC!$C$5:$E$25,3,FALSE),IFERROR(VLOOKUP(D87,'Cross-cutting issues'!$C$5:$E$16,3,FALSE),(VLOOKUP(D87,Legislation!$C$5:$E$17,3,FALSE))))))))</f>
        <v>0</v>
      </c>
      <c r="G87" s="342">
        <f>IFERROR(VLOOKUP(D87,'Data coll &amp; ax'!$C$5:$F$26,4,FALSE),IFERROR(VLOOKUP(D87,'Prev &amp; Ctrl'!$C$5:$F$30,4,FALSE),IFERROR(VLOOKUP(D87,'Lab dx'!$C$5:$F$17,4,FALSE),IFERROR(VLOOKUP(D87,'Dog popn'!$C$5:$F$17,4,FALSE),IFERROR(VLOOKUP(D87,IEC!$C$5:$F$25,4,FALSE),IFERROR(VLOOKUP(D87,'Cross-cutting issues'!$C$5:$F$16,4,FALSE),(VLOOKUP(D87,Legislation!$C$5:$F$17,4,FALSE))))))))</f>
        <v>0</v>
      </c>
    </row>
    <row r="88" spans="1:7" s="314" customFormat="1" ht="30" x14ac:dyDescent="0.25">
      <c r="A88" s="314">
        <v>22</v>
      </c>
      <c r="B88" s="314">
        <v>3</v>
      </c>
      <c r="C88" s="314" t="s">
        <v>409</v>
      </c>
      <c r="D88" s="315" t="s">
        <v>616</v>
      </c>
      <c r="F88" s="316">
        <f>IFERROR(VLOOKUP(D88,'Data coll &amp; ax'!$C$5:$E$26,3,FALSE),IFERROR(VLOOKUP(D88,'Prev &amp; Ctrl'!$C$5:$E$30,3,FALSE),IFERROR(VLOOKUP(D88,'Lab dx'!$C$5:$E$17,3,FALSE),IFERROR(VLOOKUP(D88,'Dog popn'!$C$5:$E$17,3,FALSE),IFERROR(VLOOKUP(D88,IEC!$C$5:$E$25,3,FALSE),IFERROR(VLOOKUP(D88,'Cross-cutting issues'!$C$5:$E$16,3,FALSE),(VLOOKUP(D88,Legislation!$C$5:$E$17,3,FALSE))))))))</f>
        <v>0</v>
      </c>
      <c r="G88" s="342">
        <f>IFERROR(VLOOKUP(D88,'Data coll &amp; ax'!$C$5:$F$26,4,FALSE),IFERROR(VLOOKUP(D88,'Prev &amp; Ctrl'!$C$5:$F$30,4,FALSE),IFERROR(VLOOKUP(D88,'Lab dx'!$C$5:$F$17,4,FALSE),IFERROR(VLOOKUP(D88,'Dog popn'!$C$5:$F$17,4,FALSE),IFERROR(VLOOKUP(D88,IEC!$C$5:$F$25,4,FALSE),IFERROR(VLOOKUP(D88,'Cross-cutting issues'!$C$5:$F$16,4,FALSE),(VLOOKUP(D88,Legislation!$C$5:$F$17,4,FALSE))))))))</f>
        <v>0</v>
      </c>
    </row>
    <row r="89" spans="1:7" s="314" customFormat="1" ht="30" x14ac:dyDescent="0.25">
      <c r="A89" s="314">
        <v>28</v>
      </c>
      <c r="B89" s="314">
        <v>3</v>
      </c>
      <c r="C89" s="314" t="s">
        <v>411</v>
      </c>
      <c r="D89" s="315" t="s">
        <v>622</v>
      </c>
      <c r="E89" s="314" t="s">
        <v>710</v>
      </c>
      <c r="F89" s="316">
        <f>IFERROR(VLOOKUP(D89,'Data coll &amp; ax'!$C$5:$E$26,3,FALSE),IFERROR(VLOOKUP(D89,'Prev &amp; Ctrl'!$C$5:$E$30,3,FALSE),IFERROR(VLOOKUP(D89,'Lab dx'!$C$5:$E$17,3,FALSE),IFERROR(VLOOKUP(D89,'Dog popn'!$C$5:$E$17,3,FALSE),IFERROR(VLOOKUP(D89,IEC!$C$5:$E$25,3,FALSE),IFERROR(VLOOKUP(D89,'Cross-cutting issues'!$C$5:$E$16,3,FALSE),(VLOOKUP(D89,Legislation!$C$5:$E$17,3,FALSE))))))))</f>
        <v>1</v>
      </c>
      <c r="G89" s="342">
        <f>IFERROR(VLOOKUP(D89,'Data coll &amp; ax'!$C$5:$F$26,4,FALSE),IFERROR(VLOOKUP(D89,'Prev &amp; Ctrl'!$C$5:$F$30,4,FALSE),IFERROR(VLOOKUP(D89,'Lab dx'!$C$5:$F$17,4,FALSE),IFERROR(VLOOKUP(D89,'Dog popn'!$C$5:$F$17,4,FALSE),IFERROR(VLOOKUP(D89,IEC!$C$5:$F$25,4,FALSE),IFERROR(VLOOKUP(D89,'Cross-cutting issues'!$C$5:$F$16,4,FALSE),(VLOOKUP(D89,Legislation!$C$5:$F$17,4,FALSE))))))))</f>
        <v>0</v>
      </c>
    </row>
    <row r="90" spans="1:7" s="314" customFormat="1" ht="30" x14ac:dyDescent="0.25">
      <c r="A90" s="314">
        <v>34</v>
      </c>
      <c r="B90" s="314">
        <v>3</v>
      </c>
      <c r="C90" s="314" t="s">
        <v>411</v>
      </c>
      <c r="D90" s="315" t="s">
        <v>628</v>
      </c>
      <c r="E90" s="314" t="s">
        <v>710</v>
      </c>
      <c r="F90" s="316">
        <f>IFERROR(VLOOKUP(D90,'Data coll &amp; ax'!$C$5:$E$26,3,FALSE),IFERROR(VLOOKUP(D90,'Prev &amp; Ctrl'!$C$5:$E$30,3,FALSE),IFERROR(VLOOKUP(D90,'Lab dx'!$C$5:$E$17,3,FALSE),IFERROR(VLOOKUP(D90,'Dog popn'!$C$5:$E$17,3,FALSE),IFERROR(VLOOKUP(D90,IEC!$C$5:$E$25,3,FALSE),IFERROR(VLOOKUP(D90,'Cross-cutting issues'!$C$5:$E$16,3,FALSE),(VLOOKUP(D90,Legislation!$C$5:$E$17,3,FALSE))))))))</f>
        <v>0</v>
      </c>
      <c r="G90" s="342">
        <f>IFERROR(VLOOKUP(D90,'Data coll &amp; ax'!$C$5:$F$26,4,FALSE),IFERROR(VLOOKUP(D90,'Prev &amp; Ctrl'!$C$5:$F$30,4,FALSE),IFERROR(VLOOKUP(D90,'Lab dx'!$C$5:$F$17,4,FALSE),IFERROR(VLOOKUP(D90,'Dog popn'!$C$5:$F$17,4,FALSE),IFERROR(VLOOKUP(D90,IEC!$C$5:$F$25,4,FALSE),IFERROR(VLOOKUP(D90,'Cross-cutting issues'!$C$5:$F$16,4,FALSE),(VLOOKUP(D90,Legislation!$C$5:$F$17,4,FALSE))))))))</f>
        <v>0</v>
      </c>
    </row>
    <row r="91" spans="1:7" s="314" customFormat="1" x14ac:dyDescent="0.25">
      <c r="A91" s="314">
        <v>35</v>
      </c>
      <c r="B91" s="314">
        <v>3</v>
      </c>
      <c r="C91" s="314" t="s">
        <v>411</v>
      </c>
      <c r="D91" s="315" t="s">
        <v>629</v>
      </c>
      <c r="E91" s="314" t="s">
        <v>710</v>
      </c>
      <c r="F91" s="316">
        <f>IFERROR(VLOOKUP(D91,'Data coll &amp; ax'!$C$5:$E$26,3,FALSE),IFERROR(VLOOKUP(D91,'Prev &amp; Ctrl'!$C$5:$E$30,3,FALSE),IFERROR(VLOOKUP(D91,'Lab dx'!$C$5:$E$17,3,FALSE),IFERROR(VLOOKUP(D91,'Dog popn'!$C$5:$E$17,3,FALSE),IFERROR(VLOOKUP(D91,IEC!$C$5:$E$25,3,FALSE),IFERROR(VLOOKUP(D91,'Cross-cutting issues'!$C$5:$E$16,3,FALSE),(VLOOKUP(D91,Legislation!$C$5:$E$17,3,FALSE))))))))</f>
        <v>0</v>
      </c>
      <c r="G91" s="342">
        <f>IFERROR(VLOOKUP(D91,'Data coll &amp; ax'!$C$5:$F$26,4,FALSE),IFERROR(VLOOKUP(D91,'Prev &amp; Ctrl'!$C$5:$F$30,4,FALSE),IFERROR(VLOOKUP(D91,'Lab dx'!$C$5:$F$17,4,FALSE),IFERROR(VLOOKUP(D91,'Dog popn'!$C$5:$F$17,4,FALSE),IFERROR(VLOOKUP(D91,IEC!$C$5:$F$25,4,FALSE),IFERROR(VLOOKUP(D91,'Cross-cutting issues'!$C$5:$F$16,4,FALSE),(VLOOKUP(D91,Legislation!$C$5:$F$17,4,FALSE))))))))</f>
        <v>0</v>
      </c>
    </row>
    <row r="92" spans="1:7" s="314" customFormat="1" ht="30" x14ac:dyDescent="0.25">
      <c r="A92" s="314">
        <v>43</v>
      </c>
      <c r="B92" s="314">
        <v>3</v>
      </c>
      <c r="C92" s="314" t="s">
        <v>411</v>
      </c>
      <c r="D92" s="315" t="s">
        <v>637</v>
      </c>
      <c r="F92" s="316">
        <f>IFERROR(VLOOKUP(D92,'Data coll &amp; ax'!$C$5:$E$26,3,FALSE),IFERROR(VLOOKUP(D92,'Prev &amp; Ctrl'!$C$5:$E$30,3,FALSE),IFERROR(VLOOKUP(D92,'Lab dx'!$C$5:$E$17,3,FALSE),IFERROR(VLOOKUP(D92,'Dog popn'!$C$5:$E$17,3,FALSE),IFERROR(VLOOKUP(D92,IEC!$C$5:$E$25,3,FALSE),IFERROR(VLOOKUP(D92,'Cross-cutting issues'!$C$5:$E$16,3,FALSE),(VLOOKUP(D92,Legislation!$C$5:$E$17,3,FALSE))))))))</f>
        <v>1</v>
      </c>
      <c r="G92" s="342">
        <f>IFERROR(VLOOKUP(D92,'Data coll &amp; ax'!$C$5:$F$26,4,FALSE),IFERROR(VLOOKUP(D92,'Prev &amp; Ctrl'!$C$5:$F$30,4,FALSE),IFERROR(VLOOKUP(D92,'Lab dx'!$C$5:$F$17,4,FALSE),IFERROR(VLOOKUP(D92,'Dog popn'!$C$5:$F$17,4,FALSE),IFERROR(VLOOKUP(D92,IEC!$C$5:$F$25,4,FALSE),IFERROR(VLOOKUP(D92,'Cross-cutting issues'!$C$5:$F$16,4,FALSE),(VLOOKUP(D92,Legislation!$C$5:$F$17,4,FALSE))))))))</f>
        <v>0</v>
      </c>
    </row>
    <row r="93" spans="1:7" s="314" customFormat="1" x14ac:dyDescent="0.25">
      <c r="A93" s="314">
        <v>44</v>
      </c>
      <c r="B93" s="314">
        <v>3</v>
      </c>
      <c r="C93" s="314" t="s">
        <v>411</v>
      </c>
      <c r="D93" s="315" t="s">
        <v>638</v>
      </c>
      <c r="E93" s="314" t="s">
        <v>710</v>
      </c>
      <c r="F93" s="316">
        <f>IFERROR(VLOOKUP(D93,'Data coll &amp; ax'!$C$5:$E$26,3,FALSE),IFERROR(VLOOKUP(D93,'Prev &amp; Ctrl'!$C$5:$E$30,3,FALSE),IFERROR(VLOOKUP(D93,'Lab dx'!$C$5:$E$17,3,FALSE),IFERROR(VLOOKUP(D93,'Dog popn'!$C$5:$E$17,3,FALSE),IFERROR(VLOOKUP(D93,IEC!$C$5:$E$25,3,FALSE),IFERROR(VLOOKUP(D93,'Cross-cutting issues'!$C$5:$E$16,3,FALSE),(VLOOKUP(D93,Legislation!$C$5:$E$17,3,FALSE))))))))</f>
        <v>0</v>
      </c>
      <c r="G93" s="342">
        <f>IFERROR(VLOOKUP(D93,'Data coll &amp; ax'!$C$5:$F$26,4,FALSE),IFERROR(VLOOKUP(D93,'Prev &amp; Ctrl'!$C$5:$F$30,4,FALSE),IFERROR(VLOOKUP(D93,'Lab dx'!$C$5:$F$17,4,FALSE),IFERROR(VLOOKUP(D93,'Dog popn'!$C$5:$F$17,4,FALSE),IFERROR(VLOOKUP(D93,IEC!$C$5:$F$25,4,FALSE),IFERROR(VLOOKUP(D93,'Cross-cutting issues'!$C$5:$F$16,4,FALSE),(VLOOKUP(D93,Legislation!$C$5:$F$17,4,FALSE))))))))</f>
        <v>0</v>
      </c>
    </row>
    <row r="94" spans="1:7" s="314" customFormat="1" ht="30" x14ac:dyDescent="0.25">
      <c r="A94" s="314">
        <v>45</v>
      </c>
      <c r="B94" s="314">
        <v>3</v>
      </c>
      <c r="C94" s="314" t="s">
        <v>411</v>
      </c>
      <c r="D94" s="315" t="s">
        <v>586</v>
      </c>
      <c r="F94" s="316">
        <f>IFERROR(VLOOKUP(D94,'Data coll &amp; ax'!$C$5:$E$26,3,FALSE),IFERROR(VLOOKUP(D94,'Prev &amp; Ctrl'!$C$5:$E$30,3,FALSE),IFERROR(VLOOKUP(D94,'Lab dx'!$C$5:$E$17,3,FALSE),IFERROR(VLOOKUP(D94,'Dog popn'!$C$5:$E$17,3,FALSE),IFERROR(VLOOKUP(D94,IEC!$C$5:$E$25,3,FALSE),IFERROR(VLOOKUP(D94,'Cross-cutting issues'!$C$5:$E$16,3,FALSE),(VLOOKUP(D94,Legislation!$C$5:$E$17,3,FALSE))))))))</f>
        <v>0</v>
      </c>
      <c r="G94" s="342">
        <f>IFERROR(VLOOKUP(D94,'Data coll &amp; ax'!$C$5:$F$26,4,FALSE),IFERROR(VLOOKUP(D94,'Prev &amp; Ctrl'!$C$5:$F$30,4,FALSE),IFERROR(VLOOKUP(D94,'Lab dx'!$C$5:$F$17,4,FALSE),IFERROR(VLOOKUP(D94,'Dog popn'!$C$5:$F$17,4,FALSE),IFERROR(VLOOKUP(D94,IEC!$C$5:$F$25,4,FALSE),IFERROR(VLOOKUP(D94,'Cross-cutting issues'!$C$5:$F$16,4,FALSE),(VLOOKUP(D94,Legislation!$C$5:$F$17,4,FALSE))))))))</f>
        <v>0</v>
      </c>
    </row>
    <row r="95" spans="1:7" s="314" customFormat="1" x14ac:dyDescent="0.25">
      <c r="A95" s="314">
        <v>57</v>
      </c>
      <c r="B95" s="314">
        <v>3</v>
      </c>
      <c r="C95" s="314" t="s">
        <v>408</v>
      </c>
      <c r="D95" s="315" t="s">
        <v>599</v>
      </c>
      <c r="F95" s="316">
        <f>IFERROR(VLOOKUP(D95,'Data coll &amp; ax'!$C$5:$E$26,3,FALSE),IFERROR(VLOOKUP(D95,'Prev &amp; Ctrl'!$C$5:$E$30,3,FALSE),IFERROR(VLOOKUP(D95,'Lab dx'!$C$5:$E$17,3,FALSE),IFERROR(VLOOKUP(D95,'Dog popn'!$C$5:$E$17,3,FALSE),IFERROR(VLOOKUP(D95,IEC!$C$5:$E$25,3,FALSE),IFERROR(VLOOKUP(D95,'Cross-cutting issues'!$C$5:$E$16,3,FALSE),(VLOOKUP(D95,Legislation!$C$5:$E$17,3,FALSE))))))))</f>
        <v>1</v>
      </c>
      <c r="G95" s="342">
        <f>IFERROR(VLOOKUP(D95,'Data coll &amp; ax'!$C$5:$F$26,4,FALSE),IFERROR(VLOOKUP(D95,'Prev &amp; Ctrl'!$C$5:$F$30,4,FALSE),IFERROR(VLOOKUP(D95,'Lab dx'!$C$5:$F$17,4,FALSE),IFERROR(VLOOKUP(D95,'Dog popn'!$C$5:$F$17,4,FALSE),IFERROR(VLOOKUP(D95,IEC!$C$5:$F$25,4,FALSE),IFERROR(VLOOKUP(D95,'Cross-cutting issues'!$C$5:$F$16,4,FALSE),(VLOOKUP(D95,Legislation!$C$5:$F$17,4,FALSE))))))))</f>
        <v>0</v>
      </c>
    </row>
    <row r="96" spans="1:7" s="314" customFormat="1" ht="30" x14ac:dyDescent="0.25">
      <c r="A96" s="314">
        <v>58</v>
      </c>
      <c r="B96" s="314">
        <v>3</v>
      </c>
      <c r="C96" s="314" t="s">
        <v>408</v>
      </c>
      <c r="D96" s="315" t="s">
        <v>651</v>
      </c>
      <c r="F96" s="316">
        <f>IFERROR(VLOOKUP(D96,'Data coll &amp; ax'!$C$5:$E$26,3,FALSE),IFERROR(VLOOKUP(D96,'Prev &amp; Ctrl'!$C$5:$E$30,3,FALSE),IFERROR(VLOOKUP(D96,'Lab dx'!$C$5:$E$17,3,FALSE),IFERROR(VLOOKUP(D96,'Dog popn'!$C$5:$E$17,3,FALSE),IFERROR(VLOOKUP(D96,IEC!$C$5:$E$25,3,FALSE),IFERROR(VLOOKUP(D96,'Cross-cutting issues'!$C$5:$E$16,3,FALSE),(VLOOKUP(D96,Legislation!$C$5:$E$17,3,FALSE))))))))</f>
        <v>1</v>
      </c>
      <c r="G96" s="342" t="str">
        <f>IFERROR(VLOOKUP(D96,'Data coll &amp; ax'!$C$5:$F$26,4,FALSE),IFERROR(VLOOKUP(D96,'Prev &amp; Ctrl'!$C$5:$F$30,4,FALSE),IFERROR(VLOOKUP(D96,'Lab dx'!$C$5:$F$17,4,FALSE),IFERROR(VLOOKUP(D96,'Dog popn'!$C$5:$F$17,4,FALSE),IFERROR(VLOOKUP(D96,IEC!$C$5:$F$25,4,FALSE),IFERROR(VLOOKUP(D96,'Cross-cutting issues'!$C$5:$F$16,4,FALSE),(VLOOKUP(D96,Legislation!$C$5:$F$17,4,FALSE))))))))</f>
        <v>CVRI  &amp; UNZAVET SCHOOL LUSAKA</v>
      </c>
    </row>
    <row r="97" spans="1:7" s="314" customFormat="1" x14ac:dyDescent="0.25">
      <c r="A97" s="314">
        <v>59</v>
      </c>
      <c r="B97" s="314">
        <v>3</v>
      </c>
      <c r="C97" s="314" t="s">
        <v>408</v>
      </c>
      <c r="D97" s="315" t="s">
        <v>652</v>
      </c>
      <c r="F97" s="316">
        <f>IFERROR(VLOOKUP(D97,'Data coll &amp; ax'!$C$5:$E$26,3,FALSE),IFERROR(VLOOKUP(D97,'Prev &amp; Ctrl'!$C$5:$E$30,3,FALSE),IFERROR(VLOOKUP(D97,'Lab dx'!$C$5:$E$17,3,FALSE),IFERROR(VLOOKUP(D97,'Dog popn'!$C$5:$E$17,3,FALSE),IFERROR(VLOOKUP(D97,IEC!$C$5:$E$25,3,FALSE),IFERROR(VLOOKUP(D97,'Cross-cutting issues'!$C$5:$E$16,3,FALSE),(VLOOKUP(D97,Legislation!$C$5:$E$17,3,FALSE))))))))</f>
        <v>0</v>
      </c>
      <c r="G97" s="342">
        <f>IFERROR(VLOOKUP(D97,'Data coll &amp; ax'!$C$5:$F$26,4,FALSE),IFERROR(VLOOKUP(D97,'Prev &amp; Ctrl'!$C$5:$F$30,4,FALSE),IFERROR(VLOOKUP(D97,'Lab dx'!$C$5:$F$17,4,FALSE),IFERROR(VLOOKUP(D97,'Dog popn'!$C$5:$F$17,4,FALSE),IFERROR(VLOOKUP(D97,IEC!$C$5:$F$25,4,FALSE),IFERROR(VLOOKUP(D97,'Cross-cutting issues'!$C$5:$F$16,4,FALSE),(VLOOKUP(D97,Legislation!$C$5:$F$17,4,FALSE))))))))</f>
        <v>0</v>
      </c>
    </row>
    <row r="98" spans="1:7" s="314" customFormat="1" x14ac:dyDescent="0.25">
      <c r="A98" s="314">
        <v>69</v>
      </c>
      <c r="B98" s="314">
        <v>3</v>
      </c>
      <c r="C98" s="314" t="s">
        <v>711</v>
      </c>
      <c r="D98" s="315" t="s">
        <v>663</v>
      </c>
      <c r="F98" s="316">
        <f>IFERROR(VLOOKUP(D98,'Data coll &amp; ax'!$C$5:$E$26,3,FALSE),IFERROR(VLOOKUP(D98,'Prev &amp; Ctrl'!$C$5:$E$30,3,FALSE),IFERROR(VLOOKUP(D98,'Lab dx'!$C$5:$E$17,3,FALSE),IFERROR(VLOOKUP(D98,'Dog popn'!$C$5:$E$17,3,FALSE),IFERROR(VLOOKUP(D98,IEC!$C$5:$E$25,3,FALSE),IFERROR(VLOOKUP(D98,'Cross-cutting issues'!$C$5:$E$16,3,FALSE),(VLOOKUP(D98,Legislation!$C$5:$E$17,3,FALSE))))))))</f>
        <v>0</v>
      </c>
      <c r="G98" s="342" t="str">
        <f>IFERROR(VLOOKUP(D98,'Data coll &amp; ax'!$C$5:$F$26,4,FALSE),IFERROR(VLOOKUP(D98,'Prev &amp; Ctrl'!$C$5:$F$30,4,FALSE),IFERROR(VLOOKUP(D98,'Lab dx'!$C$5:$F$17,4,FALSE),IFERROR(VLOOKUP(D98,'Dog popn'!$C$5:$F$17,4,FALSE),IFERROR(VLOOKUP(D98,IEC!$C$5:$F$25,4,FALSE),IFERROR(VLOOKUP(D98,'Cross-cutting issues'!$C$5:$F$16,4,FALSE),(VLOOKUP(D98,Legislation!$C$5:$F$17,4,FALSE))))))))</f>
        <v>No KAP surveys done</v>
      </c>
    </row>
    <row r="99" spans="1:7" s="314" customFormat="1" x14ac:dyDescent="0.25">
      <c r="A99" s="314">
        <v>70</v>
      </c>
      <c r="B99" s="314">
        <v>3</v>
      </c>
      <c r="C99" s="314" t="s">
        <v>711</v>
      </c>
      <c r="D99" s="315" t="s">
        <v>664</v>
      </c>
      <c r="F99" s="316">
        <f>IFERROR(VLOOKUP(D99,'Data coll &amp; ax'!$C$5:$E$26,3,FALSE),IFERROR(VLOOKUP(D99,'Prev &amp; Ctrl'!$C$5:$E$30,3,FALSE),IFERROR(VLOOKUP(D99,'Lab dx'!$C$5:$E$17,3,FALSE),IFERROR(VLOOKUP(D99,'Dog popn'!$C$5:$E$17,3,FALSE),IFERROR(VLOOKUP(D99,IEC!$C$5:$E$25,3,FALSE),IFERROR(VLOOKUP(D99,'Cross-cutting issues'!$C$5:$E$16,3,FALSE),(VLOOKUP(D99,Legislation!$C$5:$E$17,3,FALSE))))))))</f>
        <v>1</v>
      </c>
      <c r="G99" s="342">
        <f>IFERROR(VLOOKUP(D99,'Data coll &amp; ax'!$C$5:$F$26,4,FALSE),IFERROR(VLOOKUP(D99,'Prev &amp; Ctrl'!$C$5:$F$30,4,FALSE),IFERROR(VLOOKUP(D99,'Lab dx'!$C$5:$F$17,4,FALSE),IFERROR(VLOOKUP(D99,'Dog popn'!$C$5:$F$17,4,FALSE),IFERROR(VLOOKUP(D99,IEC!$C$5:$F$25,4,FALSE),IFERROR(VLOOKUP(D99,'Cross-cutting issues'!$C$5:$F$16,4,FALSE),(VLOOKUP(D99,Legislation!$C$5:$F$17,4,FALSE))))))))</f>
        <v>0</v>
      </c>
    </row>
    <row r="100" spans="1:7" s="314" customFormat="1" x14ac:dyDescent="0.25">
      <c r="A100" s="314">
        <v>71</v>
      </c>
      <c r="B100" s="314">
        <v>3</v>
      </c>
      <c r="C100" s="314" t="s">
        <v>711</v>
      </c>
      <c r="D100" s="315" t="s">
        <v>665</v>
      </c>
      <c r="F100" s="316">
        <f>IFERROR(VLOOKUP(D100,'Data coll &amp; ax'!$C$5:$E$26,3,FALSE),IFERROR(VLOOKUP(D100,'Prev &amp; Ctrl'!$C$5:$E$30,3,FALSE),IFERROR(VLOOKUP(D100,'Lab dx'!$C$5:$E$17,3,FALSE),IFERROR(VLOOKUP(D100,'Dog popn'!$C$5:$E$17,3,FALSE),IFERROR(VLOOKUP(D100,IEC!$C$5:$E$25,3,FALSE),IFERROR(VLOOKUP(D100,'Cross-cutting issues'!$C$5:$E$16,3,FALSE),(VLOOKUP(D100,Legislation!$C$5:$E$17,3,FALSE))))))))</f>
        <v>1</v>
      </c>
      <c r="G100" s="342">
        <f>IFERROR(VLOOKUP(D100,'Data coll &amp; ax'!$C$5:$F$26,4,FALSE),IFERROR(VLOOKUP(D100,'Prev &amp; Ctrl'!$C$5:$F$30,4,FALSE),IFERROR(VLOOKUP(D100,'Lab dx'!$C$5:$F$17,4,FALSE),IFERROR(VLOOKUP(D100,'Dog popn'!$C$5:$F$17,4,FALSE),IFERROR(VLOOKUP(D100,IEC!$C$5:$F$25,4,FALSE),IFERROR(VLOOKUP(D100,'Cross-cutting issues'!$C$5:$F$16,4,FALSE),(VLOOKUP(D100,Legislation!$C$5:$F$17,4,FALSE))))))))</f>
        <v>0</v>
      </c>
    </row>
    <row r="101" spans="1:7" s="314" customFormat="1" x14ac:dyDescent="0.25">
      <c r="A101" s="314">
        <v>72</v>
      </c>
      <c r="B101" s="314">
        <v>3</v>
      </c>
      <c r="C101" s="314" t="s">
        <v>711</v>
      </c>
      <c r="D101" s="315" t="s">
        <v>666</v>
      </c>
      <c r="F101" s="316">
        <f>IFERROR(VLOOKUP(D101,'Data coll &amp; ax'!$C$5:$E$26,3,FALSE),IFERROR(VLOOKUP(D101,'Prev &amp; Ctrl'!$C$5:$E$30,3,FALSE),IFERROR(VLOOKUP(D101,'Lab dx'!$C$5:$E$17,3,FALSE),IFERROR(VLOOKUP(D101,'Dog popn'!$C$5:$E$17,3,FALSE),IFERROR(VLOOKUP(D101,IEC!$C$5:$E$25,3,FALSE),IFERROR(VLOOKUP(D101,'Cross-cutting issues'!$C$5:$E$16,3,FALSE),(VLOOKUP(D101,Legislation!$C$5:$E$17,3,FALSE))))))))</f>
        <v>0</v>
      </c>
      <c r="G101" s="342" t="str">
        <f>IFERROR(VLOOKUP(D101,'Data coll &amp; ax'!$C$5:$F$26,4,FALSE),IFERROR(VLOOKUP(D101,'Prev &amp; Ctrl'!$C$5:$F$30,4,FALSE),IFERROR(VLOOKUP(D101,'Lab dx'!$C$5:$F$17,4,FALSE),IFERROR(VLOOKUP(D101,'Dog popn'!$C$5:$F$17,4,FALSE),IFERROR(VLOOKUP(D101,IEC!$C$5:$F$25,4,FALSE),IFERROR(VLOOKUP(D101,'Cross-cutting issues'!$C$5:$F$16,4,FALSE),(VLOOKUP(D101,Legislation!$C$5:$F$17,4,FALSE))))))))</f>
        <v>Need for DPM strategy to be developed</v>
      </c>
    </row>
    <row r="102" spans="1:7" s="314" customFormat="1" x14ac:dyDescent="0.25">
      <c r="A102" s="314">
        <v>81</v>
      </c>
      <c r="B102" s="314">
        <v>3</v>
      </c>
      <c r="C102" s="314" t="s">
        <v>316</v>
      </c>
      <c r="D102" s="315" t="s">
        <v>674</v>
      </c>
      <c r="E102" s="314" t="s">
        <v>710</v>
      </c>
      <c r="F102" s="316">
        <f>IFERROR(VLOOKUP(D102,'Data coll &amp; ax'!$C$5:$E$26,3,FALSE),IFERROR(VLOOKUP(D102,'Prev &amp; Ctrl'!$C$5:$E$30,3,FALSE),IFERROR(VLOOKUP(D102,'Lab dx'!$C$5:$E$17,3,FALSE),IFERROR(VLOOKUP(D102,'Dog popn'!$C$5:$E$17,3,FALSE),IFERROR(VLOOKUP(D102,IEC!$C$5:$E$25,3,FALSE),IFERROR(VLOOKUP(D102,'Cross-cutting issues'!$C$5:$E$16,3,FALSE),(VLOOKUP(D102,Legislation!$C$5:$E$17,3,FALSE))))))))</f>
        <v>0</v>
      </c>
      <c r="G102" s="342">
        <f>IFERROR(VLOOKUP(D102,'Data coll &amp; ax'!$C$5:$F$26,4,FALSE),IFERROR(VLOOKUP(D102,'Prev &amp; Ctrl'!$C$5:$F$30,4,FALSE),IFERROR(VLOOKUP(D102,'Lab dx'!$C$5:$F$17,4,FALSE),IFERROR(VLOOKUP(D102,'Dog popn'!$C$5:$F$17,4,FALSE),IFERROR(VLOOKUP(D102,IEC!$C$5:$F$25,4,FALSE),IFERROR(VLOOKUP(D102,'Cross-cutting issues'!$C$5:$F$16,4,FALSE),(VLOOKUP(D102,Legislation!$C$5:$F$17,4,FALSE))))))))</f>
        <v>0</v>
      </c>
    </row>
    <row r="103" spans="1:7" s="314" customFormat="1" x14ac:dyDescent="0.25">
      <c r="A103" s="314">
        <v>93</v>
      </c>
      <c r="B103" s="314">
        <v>3</v>
      </c>
      <c r="C103" s="314" t="s">
        <v>316</v>
      </c>
      <c r="D103" s="315" t="s">
        <v>580</v>
      </c>
      <c r="E103" s="314" t="s">
        <v>710</v>
      </c>
      <c r="F103" s="316">
        <f>IFERROR(VLOOKUP(D103,'Data coll &amp; ax'!$C$5:$E$26,3,FALSE),IFERROR(VLOOKUP(D103,'Prev &amp; Ctrl'!$C$5:$E$30,3,FALSE),IFERROR(VLOOKUP(D103,'Lab dx'!$C$5:$E$17,3,FALSE),IFERROR(VLOOKUP(D103,'Dog popn'!$C$5:$E$17,3,FALSE),IFERROR(VLOOKUP(D103,IEC!$C$5:$E$25,3,FALSE),IFERROR(VLOOKUP(D103,'Cross-cutting issues'!$C$5:$E$16,3,FALSE),(VLOOKUP(D103,Legislation!$C$5:$E$17,3,FALSE))))))))</f>
        <v>0</v>
      </c>
      <c r="G103" s="342">
        <f>IFERROR(VLOOKUP(D103,'Data coll &amp; ax'!$C$5:$F$26,4,FALSE),IFERROR(VLOOKUP(D103,'Prev &amp; Ctrl'!$C$5:$F$30,4,FALSE),IFERROR(VLOOKUP(D103,'Lab dx'!$C$5:$F$17,4,FALSE),IFERROR(VLOOKUP(D103,'Dog popn'!$C$5:$F$17,4,FALSE),IFERROR(VLOOKUP(D103,IEC!$C$5:$F$25,4,FALSE),IFERROR(VLOOKUP(D103,'Cross-cutting issues'!$C$5:$F$16,4,FALSE),(VLOOKUP(D103,Legislation!$C$5:$F$17,4,FALSE))))))))</f>
        <v>0</v>
      </c>
    </row>
    <row r="104" spans="1:7" s="314" customFormat="1" x14ac:dyDescent="0.25">
      <c r="A104" s="314">
        <v>106</v>
      </c>
      <c r="B104" s="314">
        <v>3</v>
      </c>
      <c r="C104" s="314" t="s">
        <v>410</v>
      </c>
      <c r="D104" s="315" t="s">
        <v>696</v>
      </c>
      <c r="F104" s="316">
        <f>IFERROR(VLOOKUP(D104,'Data coll &amp; ax'!$C$5:$E$26,3,FALSE),IFERROR(VLOOKUP(D104,'Prev &amp; Ctrl'!$C$5:$E$30,3,FALSE),IFERROR(VLOOKUP(D104,'Lab dx'!$C$5:$E$17,3,FALSE),IFERROR(VLOOKUP(D104,'Dog popn'!$C$5:$E$17,3,FALSE),IFERROR(VLOOKUP(D104,IEC!$C$5:$E$25,3,FALSE),IFERROR(VLOOKUP(D104,'Cross-cutting issues'!$C$5:$E$16,3,FALSE),(VLOOKUP(D104,Legislation!$C$5:$E$17,3,FALSE))))))))</f>
        <v>0</v>
      </c>
      <c r="G104" s="342">
        <f>IFERROR(VLOOKUP(D104,'Data coll &amp; ax'!$C$5:$F$26,4,FALSE),IFERROR(VLOOKUP(D104,'Prev &amp; Ctrl'!$C$5:$F$30,4,FALSE),IFERROR(VLOOKUP(D104,'Lab dx'!$C$5:$F$17,4,FALSE),IFERROR(VLOOKUP(D104,'Dog popn'!$C$5:$F$17,4,FALSE),IFERROR(VLOOKUP(D104,IEC!$C$5:$F$25,4,FALSE),IFERROR(VLOOKUP(D104,'Cross-cutting issues'!$C$5:$F$16,4,FALSE),(VLOOKUP(D104,Legislation!$C$5:$F$17,4,FALSE))))))))</f>
        <v>0</v>
      </c>
    </row>
    <row r="105" spans="1:7" s="314" customFormat="1" x14ac:dyDescent="0.25">
      <c r="A105" s="314">
        <v>120</v>
      </c>
      <c r="B105" s="314">
        <v>3</v>
      </c>
      <c r="C105" s="314" t="s">
        <v>407</v>
      </c>
      <c r="D105" s="315" t="s">
        <v>709</v>
      </c>
      <c r="F105" s="316">
        <f>IFERROR(VLOOKUP(D105,'Data coll &amp; ax'!$C$5:$E$26,3,FALSE),IFERROR(VLOOKUP(D105,'Prev &amp; Ctrl'!$C$5:$E$30,3,FALSE),IFERROR(VLOOKUP(D105,'Lab dx'!$C$5:$E$17,3,FALSE),IFERROR(VLOOKUP(D105,'Dog popn'!$C$5:$E$17,3,FALSE),IFERROR(VLOOKUP(D105,IEC!$C$5:$E$25,3,FALSE),IFERROR(VLOOKUP(D105,'Cross-cutting issues'!$C$5:$E$16,3,FALSE),(VLOOKUP(D105,Legislation!$C$5:$E$17,3,FALSE))))))))</f>
        <v>1</v>
      </c>
      <c r="G105" s="342">
        <f>IFERROR(VLOOKUP(D105,'Data coll &amp; ax'!$C$5:$F$26,4,FALSE),IFERROR(VLOOKUP(D105,'Prev &amp; Ctrl'!$C$5:$F$30,4,FALSE),IFERROR(VLOOKUP(D105,'Lab dx'!$C$5:$F$17,4,FALSE),IFERROR(VLOOKUP(D105,'Dog popn'!$C$5:$F$17,4,FALSE),IFERROR(VLOOKUP(D105,IEC!$C$5:$F$25,4,FALSE),IFERROR(VLOOKUP(D105,'Cross-cutting issues'!$C$5:$F$16,4,FALSE),(VLOOKUP(D105,Legislation!$C$5:$F$17,4,FALSE))))))))</f>
        <v>0</v>
      </c>
    </row>
    <row r="106" spans="1:7" s="314" customFormat="1" x14ac:dyDescent="0.25">
      <c r="A106" s="314">
        <v>19</v>
      </c>
      <c r="B106" s="314">
        <v>4</v>
      </c>
      <c r="C106" s="314" t="s">
        <v>409</v>
      </c>
      <c r="D106" s="315" t="s">
        <v>613</v>
      </c>
      <c r="E106" s="314" t="s">
        <v>710</v>
      </c>
      <c r="F106" s="316">
        <f>IFERROR(VLOOKUP(D106,'Data coll &amp; ax'!$C$5:$E$26,3,FALSE),IFERROR(VLOOKUP(D106,'Prev &amp; Ctrl'!$C$5:$E$30,3,FALSE),IFERROR(VLOOKUP(D106,'Lab dx'!$C$5:$E$17,3,FALSE),IFERROR(VLOOKUP(D106,'Dog popn'!$C$5:$E$17,3,FALSE),IFERROR(VLOOKUP(D106,IEC!$C$5:$E$25,3,FALSE),IFERROR(VLOOKUP(D106,'Cross-cutting issues'!$C$5:$E$16,3,FALSE),(VLOOKUP(D106,Legislation!$C$5:$E$17,3,FALSE))))))))</f>
        <v>0</v>
      </c>
      <c r="G106" s="342">
        <f>IFERROR(VLOOKUP(D106,'Data coll &amp; ax'!$C$5:$F$26,4,FALSE),IFERROR(VLOOKUP(D106,'Prev &amp; Ctrl'!$C$5:$F$30,4,FALSE),IFERROR(VLOOKUP(D106,'Lab dx'!$C$5:$F$17,4,FALSE),IFERROR(VLOOKUP(D106,'Dog popn'!$C$5:$F$17,4,FALSE),IFERROR(VLOOKUP(D106,IEC!$C$5:$F$25,4,FALSE),IFERROR(VLOOKUP(D106,'Cross-cutting issues'!$C$5:$F$16,4,FALSE),(VLOOKUP(D106,Legislation!$C$5:$F$17,4,FALSE))))))))</f>
        <v>0</v>
      </c>
    </row>
    <row r="107" spans="1:7" s="314" customFormat="1" ht="30" x14ac:dyDescent="0.25">
      <c r="A107" s="314">
        <v>20</v>
      </c>
      <c r="B107" s="314">
        <v>4</v>
      </c>
      <c r="C107" s="314" t="s">
        <v>409</v>
      </c>
      <c r="D107" s="315" t="s">
        <v>614</v>
      </c>
      <c r="E107" s="314" t="s">
        <v>710</v>
      </c>
      <c r="F107" s="316">
        <f>IFERROR(VLOOKUP(D107,'Data coll &amp; ax'!$C$5:$E$26,3,FALSE),IFERROR(VLOOKUP(D107,'Prev &amp; Ctrl'!$C$5:$E$30,3,FALSE),IFERROR(VLOOKUP(D107,'Lab dx'!$C$5:$E$17,3,FALSE),IFERROR(VLOOKUP(D107,'Dog popn'!$C$5:$E$17,3,FALSE),IFERROR(VLOOKUP(D107,IEC!$C$5:$E$25,3,FALSE),IFERROR(VLOOKUP(D107,'Cross-cutting issues'!$C$5:$E$16,3,FALSE),(VLOOKUP(D107,Legislation!$C$5:$E$17,3,FALSE))))))))</f>
        <v>0</v>
      </c>
      <c r="G107" s="342">
        <f>IFERROR(VLOOKUP(D107,'Data coll &amp; ax'!$C$5:$F$26,4,FALSE),IFERROR(VLOOKUP(D107,'Prev &amp; Ctrl'!$C$5:$F$30,4,FALSE),IFERROR(VLOOKUP(D107,'Lab dx'!$C$5:$F$17,4,FALSE),IFERROR(VLOOKUP(D107,'Dog popn'!$C$5:$F$17,4,FALSE),IFERROR(VLOOKUP(D107,IEC!$C$5:$F$25,4,FALSE),IFERROR(VLOOKUP(D107,'Cross-cutting issues'!$C$5:$F$16,4,FALSE),(VLOOKUP(D107,Legislation!$C$5:$F$17,4,FALSE))))))))</f>
        <v>0</v>
      </c>
    </row>
    <row r="108" spans="1:7" s="314" customFormat="1" ht="30" x14ac:dyDescent="0.25">
      <c r="A108" s="314">
        <v>36</v>
      </c>
      <c r="B108" s="314">
        <v>4</v>
      </c>
      <c r="C108" s="314" t="s">
        <v>411</v>
      </c>
      <c r="D108" s="315" t="s">
        <v>630</v>
      </c>
      <c r="E108" s="314" t="s">
        <v>710</v>
      </c>
      <c r="F108" s="316">
        <f>IFERROR(VLOOKUP(D108,'Data coll &amp; ax'!$C$5:$E$26,3,FALSE),IFERROR(VLOOKUP(D108,'Prev &amp; Ctrl'!$C$5:$E$30,3,FALSE),IFERROR(VLOOKUP(D108,'Lab dx'!$C$5:$E$17,3,FALSE),IFERROR(VLOOKUP(D108,'Dog popn'!$C$5:$E$17,3,FALSE),IFERROR(VLOOKUP(D108,IEC!$C$5:$E$25,3,FALSE),IFERROR(VLOOKUP(D108,'Cross-cutting issues'!$C$5:$E$16,3,FALSE),(VLOOKUP(D108,Legislation!$C$5:$E$17,3,FALSE))))))))</f>
        <v>1</v>
      </c>
      <c r="G108" s="342">
        <f>IFERROR(VLOOKUP(D108,'Data coll &amp; ax'!$C$5:$F$26,4,FALSE),IFERROR(VLOOKUP(D108,'Prev &amp; Ctrl'!$C$5:$F$30,4,FALSE),IFERROR(VLOOKUP(D108,'Lab dx'!$C$5:$F$17,4,FALSE),IFERROR(VLOOKUP(D108,'Dog popn'!$C$5:$F$17,4,FALSE),IFERROR(VLOOKUP(D108,IEC!$C$5:$F$25,4,FALSE),IFERROR(VLOOKUP(D108,'Cross-cutting issues'!$C$5:$F$16,4,FALSE),(VLOOKUP(D108,Legislation!$C$5:$F$17,4,FALSE))))))))</f>
        <v>0</v>
      </c>
    </row>
    <row r="109" spans="1:7" s="314" customFormat="1" ht="30" x14ac:dyDescent="0.25">
      <c r="A109" s="314">
        <v>46</v>
      </c>
      <c r="B109" s="314">
        <v>4</v>
      </c>
      <c r="C109" s="314" t="s">
        <v>411</v>
      </c>
      <c r="D109" s="315" t="s">
        <v>640</v>
      </c>
      <c r="E109" s="314" t="s">
        <v>710</v>
      </c>
      <c r="F109" s="316">
        <f>IFERROR(VLOOKUP(D109,'Data coll &amp; ax'!$C$5:$E$26,3,FALSE),IFERROR(VLOOKUP(D109,'Prev &amp; Ctrl'!$C$5:$E$30,3,FALSE),IFERROR(VLOOKUP(D109,'Lab dx'!$C$5:$E$17,3,FALSE),IFERROR(VLOOKUP(D109,'Dog popn'!$C$5:$E$17,3,FALSE),IFERROR(VLOOKUP(D109,IEC!$C$5:$E$25,3,FALSE),IFERROR(VLOOKUP(D109,'Cross-cutting issues'!$C$5:$E$16,3,FALSE),(VLOOKUP(D109,Legislation!$C$5:$E$17,3,FALSE))))))))</f>
        <v>0</v>
      </c>
      <c r="G109" s="342">
        <f>IFERROR(VLOOKUP(D109,'Data coll &amp; ax'!$C$5:$F$26,4,FALSE),IFERROR(VLOOKUP(D109,'Prev &amp; Ctrl'!$C$5:$F$30,4,FALSE),IFERROR(VLOOKUP(D109,'Lab dx'!$C$5:$F$17,4,FALSE),IFERROR(VLOOKUP(D109,'Dog popn'!$C$5:$F$17,4,FALSE),IFERROR(VLOOKUP(D109,IEC!$C$5:$F$25,4,FALSE),IFERROR(VLOOKUP(D109,'Cross-cutting issues'!$C$5:$F$16,4,FALSE),(VLOOKUP(D109,Legislation!$C$5:$F$17,4,FALSE))))))))</f>
        <v>0</v>
      </c>
    </row>
    <row r="110" spans="1:7" s="314" customFormat="1" ht="30" x14ac:dyDescent="0.25">
      <c r="A110" s="314">
        <v>47</v>
      </c>
      <c r="B110" s="314">
        <v>4</v>
      </c>
      <c r="C110" s="314" t="s">
        <v>411</v>
      </c>
      <c r="D110" s="315" t="s">
        <v>641</v>
      </c>
      <c r="E110" s="314" t="s">
        <v>710</v>
      </c>
      <c r="F110" s="316">
        <f>IFERROR(VLOOKUP(D110,'Data coll &amp; ax'!$C$5:$E$26,3,FALSE),IFERROR(VLOOKUP(D110,'Prev &amp; Ctrl'!$C$5:$E$30,3,FALSE),IFERROR(VLOOKUP(D110,'Lab dx'!$C$5:$E$17,3,FALSE),IFERROR(VLOOKUP(D110,'Dog popn'!$C$5:$E$17,3,FALSE),IFERROR(VLOOKUP(D110,IEC!$C$5:$E$25,3,FALSE),IFERROR(VLOOKUP(D110,'Cross-cutting issues'!$C$5:$E$16,3,FALSE),(VLOOKUP(D110,Legislation!$C$5:$E$17,3,FALSE))))))))</f>
        <v>0</v>
      </c>
      <c r="G110" s="342">
        <f>IFERROR(VLOOKUP(D110,'Data coll &amp; ax'!$C$5:$F$26,4,FALSE),IFERROR(VLOOKUP(D110,'Prev &amp; Ctrl'!$C$5:$F$30,4,FALSE),IFERROR(VLOOKUP(D110,'Lab dx'!$C$5:$F$17,4,FALSE),IFERROR(VLOOKUP(D110,'Dog popn'!$C$5:$F$17,4,FALSE),IFERROR(VLOOKUP(D110,IEC!$C$5:$F$25,4,FALSE),IFERROR(VLOOKUP(D110,'Cross-cutting issues'!$C$5:$F$16,4,FALSE),(VLOOKUP(D110,Legislation!$C$5:$F$17,4,FALSE))))))))</f>
        <v>0</v>
      </c>
    </row>
    <row r="111" spans="1:7" s="314" customFormat="1" ht="30" x14ac:dyDescent="0.25">
      <c r="A111" s="314">
        <v>60</v>
      </c>
      <c r="B111" s="314">
        <v>4</v>
      </c>
      <c r="C111" s="314" t="s">
        <v>408</v>
      </c>
      <c r="D111" s="315" t="s">
        <v>654</v>
      </c>
      <c r="E111" s="314" t="s">
        <v>710</v>
      </c>
      <c r="F111" s="316">
        <f>IFERROR(VLOOKUP(D111,'Data coll &amp; ax'!$C$5:$E$26,3,FALSE),IFERROR(VLOOKUP(D111,'Prev &amp; Ctrl'!$C$5:$E$30,3,FALSE),IFERROR(VLOOKUP(D111,'Lab dx'!$C$5:$E$17,3,FALSE),IFERROR(VLOOKUP(D111,'Dog popn'!$C$5:$E$17,3,FALSE),IFERROR(VLOOKUP(D111,IEC!$C$5:$E$25,3,FALSE),IFERROR(VLOOKUP(D111,'Cross-cutting issues'!$C$5:$E$16,3,FALSE),(VLOOKUP(D111,Legislation!$C$5:$E$17,3,FALSE))))))))</f>
        <v>0</v>
      </c>
      <c r="G111" s="342">
        <f>IFERROR(VLOOKUP(D111,'Data coll &amp; ax'!$C$5:$F$26,4,FALSE),IFERROR(VLOOKUP(D111,'Prev &amp; Ctrl'!$C$5:$F$30,4,FALSE),IFERROR(VLOOKUP(D111,'Lab dx'!$C$5:$F$17,4,FALSE),IFERROR(VLOOKUP(D111,'Dog popn'!$C$5:$F$17,4,FALSE),IFERROR(VLOOKUP(D111,IEC!$C$5:$F$25,4,FALSE),IFERROR(VLOOKUP(D111,'Cross-cutting issues'!$C$5:$F$16,4,FALSE),(VLOOKUP(D111,Legislation!$C$5:$F$17,4,FALSE))))))))</f>
        <v>0</v>
      </c>
    </row>
    <row r="112" spans="1:7" s="314" customFormat="1" ht="30" x14ac:dyDescent="0.25">
      <c r="A112" s="314">
        <v>73</v>
      </c>
      <c r="B112" s="314">
        <v>4</v>
      </c>
      <c r="C112" s="314" t="s">
        <v>711</v>
      </c>
      <c r="D112" s="315" t="s">
        <v>667</v>
      </c>
      <c r="F112" s="316">
        <f>IFERROR(VLOOKUP(D112,'Data coll &amp; ax'!$C$5:$E$26,3,FALSE),IFERROR(VLOOKUP(D112,'Prev &amp; Ctrl'!$C$5:$E$30,3,FALSE),IFERROR(VLOOKUP(D112,'Lab dx'!$C$5:$E$17,3,FALSE),IFERROR(VLOOKUP(D112,'Dog popn'!$C$5:$E$17,3,FALSE),IFERROR(VLOOKUP(D112,IEC!$C$5:$E$25,3,FALSE),IFERROR(VLOOKUP(D112,'Cross-cutting issues'!$C$5:$E$16,3,FALSE),(VLOOKUP(D112,Legislation!$C$5:$E$17,3,FALSE))))))))</f>
        <v>1</v>
      </c>
      <c r="G112" s="342">
        <f>IFERROR(VLOOKUP(D112,'Data coll &amp; ax'!$C$5:$F$26,4,FALSE),IFERROR(VLOOKUP(D112,'Prev &amp; Ctrl'!$C$5:$F$30,4,FALSE),IFERROR(VLOOKUP(D112,'Lab dx'!$C$5:$F$17,4,FALSE),IFERROR(VLOOKUP(D112,'Dog popn'!$C$5:$F$17,4,FALSE),IFERROR(VLOOKUP(D112,IEC!$C$5:$F$25,4,FALSE),IFERROR(VLOOKUP(D112,'Cross-cutting issues'!$C$5:$F$16,4,FALSE),(VLOOKUP(D112,Legislation!$C$5:$F$17,4,FALSE))))))))</f>
        <v>0</v>
      </c>
    </row>
    <row r="113" spans="1:7" s="314" customFormat="1" x14ac:dyDescent="0.25">
      <c r="A113" s="314">
        <v>94</v>
      </c>
      <c r="B113" s="314">
        <v>4</v>
      </c>
      <c r="C113" s="314" t="s">
        <v>316</v>
      </c>
      <c r="D113" s="315" t="s">
        <v>581</v>
      </c>
      <c r="E113" s="314" t="s">
        <v>710</v>
      </c>
      <c r="F113" s="316">
        <f>IFERROR(VLOOKUP(D113,'Data coll &amp; ax'!$C$5:$E$26,3,FALSE),IFERROR(VLOOKUP(D113,'Prev &amp; Ctrl'!$C$5:$E$30,3,FALSE),IFERROR(VLOOKUP(D113,'Lab dx'!$C$5:$E$17,3,FALSE),IFERROR(VLOOKUP(D113,'Dog popn'!$C$5:$E$17,3,FALSE),IFERROR(VLOOKUP(D113,IEC!$C$5:$E$25,3,FALSE),IFERROR(VLOOKUP(D113,'Cross-cutting issues'!$C$5:$E$16,3,FALSE),(VLOOKUP(D113,Legislation!$C$5:$E$17,3,FALSE))))))))</f>
        <v>0</v>
      </c>
      <c r="G113" s="342">
        <f>IFERROR(VLOOKUP(D113,'Data coll &amp; ax'!$C$5:$F$26,4,FALSE),IFERROR(VLOOKUP(D113,'Prev &amp; Ctrl'!$C$5:$F$30,4,FALSE),IFERROR(VLOOKUP(D113,'Lab dx'!$C$5:$F$17,4,FALSE),IFERROR(VLOOKUP(D113,'Dog popn'!$C$5:$F$17,4,FALSE),IFERROR(VLOOKUP(D113,IEC!$C$5:$F$25,4,FALSE),IFERROR(VLOOKUP(D113,'Cross-cutting issues'!$C$5:$F$16,4,FALSE),(VLOOKUP(D113,Legislation!$C$5:$F$17,4,FALSE))))))))</f>
        <v>0</v>
      </c>
    </row>
    <row r="114" spans="1:7" s="314" customFormat="1" x14ac:dyDescent="0.25">
      <c r="A114" s="314">
        <v>95</v>
      </c>
      <c r="B114" s="314">
        <v>4</v>
      </c>
      <c r="C114" s="314" t="s">
        <v>316</v>
      </c>
      <c r="D114" s="315" t="s">
        <v>582</v>
      </c>
      <c r="F114" s="316">
        <f>IFERROR(VLOOKUP(D114,'Data coll &amp; ax'!$C$5:$E$26,3,FALSE),IFERROR(VLOOKUP(D114,'Prev &amp; Ctrl'!$C$5:$E$30,3,FALSE),IFERROR(VLOOKUP(D114,'Lab dx'!$C$5:$E$17,3,FALSE),IFERROR(VLOOKUP(D114,'Dog popn'!$C$5:$E$17,3,FALSE),IFERROR(VLOOKUP(D114,IEC!$C$5:$E$25,3,FALSE),IFERROR(VLOOKUP(D114,'Cross-cutting issues'!$C$5:$E$16,3,FALSE),(VLOOKUP(D114,Legislation!$C$5:$E$17,3,FALSE))))))))</f>
        <v>0</v>
      </c>
      <c r="G114" s="342">
        <f>IFERROR(VLOOKUP(D114,'Data coll &amp; ax'!$C$5:$F$26,4,FALSE),IFERROR(VLOOKUP(D114,'Prev &amp; Ctrl'!$C$5:$F$30,4,FALSE),IFERROR(VLOOKUP(D114,'Lab dx'!$C$5:$F$17,4,FALSE),IFERROR(VLOOKUP(D114,'Dog popn'!$C$5:$F$17,4,FALSE),IFERROR(VLOOKUP(D114,IEC!$C$5:$F$25,4,FALSE),IFERROR(VLOOKUP(D114,'Cross-cutting issues'!$C$5:$F$16,4,FALSE),(VLOOKUP(D114,Legislation!$C$5:$F$17,4,FALSE))))))))</f>
        <v>0</v>
      </c>
    </row>
    <row r="115" spans="1:7" s="314" customFormat="1" x14ac:dyDescent="0.25">
      <c r="A115" s="314">
        <v>107</v>
      </c>
      <c r="B115" s="314">
        <v>4</v>
      </c>
      <c r="C115" s="314" t="s">
        <v>410</v>
      </c>
      <c r="D115" s="315" t="s">
        <v>697</v>
      </c>
      <c r="F115" s="316">
        <f>IFERROR(VLOOKUP(D115,'Data coll &amp; ax'!$C$5:$E$26,3,FALSE),IFERROR(VLOOKUP(D115,'Prev &amp; Ctrl'!$C$5:$E$30,3,FALSE),IFERROR(VLOOKUP(D115,'Lab dx'!$C$5:$E$17,3,FALSE),IFERROR(VLOOKUP(D115,'Dog popn'!$C$5:$E$17,3,FALSE),IFERROR(VLOOKUP(D115,IEC!$C$5:$E$25,3,FALSE),IFERROR(VLOOKUP(D115,'Cross-cutting issues'!$C$5:$E$16,3,FALSE),(VLOOKUP(D115,Legislation!$C$5:$E$17,3,FALSE))))))))</f>
        <v>1</v>
      </c>
      <c r="G115" s="342" t="str">
        <f>IFERROR(VLOOKUP(D115,'Data coll &amp; ax'!$C$5:$F$26,4,FALSE),IFERROR(VLOOKUP(D115,'Prev &amp; Ctrl'!$C$5:$F$30,4,FALSE),IFERROR(VLOOKUP(D115,'Lab dx'!$C$5:$F$17,4,FALSE),IFERROR(VLOOKUP(D115,'Dog popn'!$C$5:$F$17,4,FALSE),IFERROR(VLOOKUP(D115,IEC!$C$5:$F$25,4,FALSE),IFERROR(VLOOKUP(D115,'Cross-cutting issues'!$C$5:$F$16,4,FALSE),(VLOOKUP(D115,Legislation!$C$5:$F$17,4,FALSE))))))))</f>
        <v>Import permits issuance done according to national regulations</v>
      </c>
    </row>
    <row r="116" spans="1:7" x14ac:dyDescent="0.25">
      <c r="A116" s="37">
        <v>29</v>
      </c>
      <c r="B116" s="37">
        <v>5</v>
      </c>
      <c r="C116" s="37" t="s">
        <v>411</v>
      </c>
      <c r="D116" s="274" t="s">
        <v>623</v>
      </c>
      <c r="E116" s="37" t="s">
        <v>710</v>
      </c>
      <c r="F116" s="279">
        <f>IFERROR(VLOOKUP(D116,'Data coll &amp; ax'!$C$5:$E$26,3,FALSE),IFERROR(VLOOKUP(D116,'Prev &amp; Ctrl'!$C$5:$E$30,3,FALSE),IFERROR(VLOOKUP(D116,'Lab dx'!$C$5:$E$17,3,FALSE),IFERROR(VLOOKUP(D116,'Dog popn'!$C$5:$E$17,3,FALSE),IFERROR(VLOOKUP(D116,IEC!$C$5:$E$25,3,FALSE),IFERROR(VLOOKUP(D116,'Cross-cutting issues'!$C$5:$E$16,3,FALSE),(VLOOKUP(D116,Legislation!$C$5:$E$17,3,FALSE))))))))</f>
        <v>0</v>
      </c>
      <c r="G116" s="342">
        <f>IFERROR(VLOOKUP(D116,'Data coll &amp; ax'!$C$5:$F$26,4,FALSE),IFERROR(VLOOKUP(D116,'Prev &amp; Ctrl'!$C$5:$F$30,4,FALSE),IFERROR(VLOOKUP(D116,'Lab dx'!$C$5:$F$17,4,FALSE),IFERROR(VLOOKUP(D116,'Dog popn'!$C$5:$F$17,4,FALSE),IFERROR(VLOOKUP(D116,IEC!$C$5:$F$25,4,FALSE),IFERROR(VLOOKUP(D116,'Cross-cutting issues'!$C$5:$F$16,4,FALSE),(VLOOKUP(D116,Legislation!$C$5:$F$17,4,FALSE))))))))</f>
        <v>0</v>
      </c>
    </row>
    <row r="117" spans="1:7" x14ac:dyDescent="0.25">
      <c r="A117" s="37">
        <v>37</v>
      </c>
      <c r="B117" s="37">
        <v>5</v>
      </c>
      <c r="C117" s="37" t="s">
        <v>411</v>
      </c>
      <c r="D117" s="274" t="s">
        <v>631</v>
      </c>
      <c r="E117" s="37" t="s">
        <v>710</v>
      </c>
      <c r="F117" s="279">
        <f>IFERROR(VLOOKUP(D117,'Data coll &amp; ax'!$C$5:$E$26,3,FALSE),IFERROR(VLOOKUP(D117,'Prev &amp; Ctrl'!$C$5:$E$30,3,FALSE),IFERROR(VLOOKUP(D117,'Lab dx'!$C$5:$E$17,3,FALSE),IFERROR(VLOOKUP(D117,'Dog popn'!$C$5:$E$17,3,FALSE),IFERROR(VLOOKUP(D117,IEC!$C$5:$E$25,3,FALSE),IFERROR(VLOOKUP(D117,'Cross-cutting issues'!$C$5:$E$16,3,FALSE),(VLOOKUP(D117,Legislation!$C$5:$E$17,3,FALSE))))))))</f>
        <v>1</v>
      </c>
      <c r="G117" s="342">
        <f>IFERROR(VLOOKUP(D117,'Data coll &amp; ax'!$C$5:$F$26,4,FALSE),IFERROR(VLOOKUP(D117,'Prev &amp; Ctrl'!$C$5:$F$30,4,FALSE),IFERROR(VLOOKUP(D117,'Lab dx'!$C$5:$F$17,4,FALSE),IFERROR(VLOOKUP(D117,'Dog popn'!$C$5:$F$17,4,FALSE),IFERROR(VLOOKUP(D117,IEC!$C$5:$F$25,4,FALSE),IFERROR(VLOOKUP(D117,'Cross-cutting issues'!$C$5:$F$16,4,FALSE),(VLOOKUP(D117,Legislation!$C$5:$F$17,4,FALSE))))))))</f>
        <v>0</v>
      </c>
    </row>
    <row r="118" spans="1:7" x14ac:dyDescent="0.25">
      <c r="A118" s="37">
        <v>48</v>
      </c>
      <c r="B118" s="37">
        <v>5</v>
      </c>
      <c r="C118" s="37" t="s">
        <v>411</v>
      </c>
      <c r="D118" s="274" t="s">
        <v>642</v>
      </c>
      <c r="E118" s="37" t="s">
        <v>710</v>
      </c>
      <c r="F118" s="279">
        <f>IFERROR(VLOOKUP(D118,'Data coll &amp; ax'!$C$5:$E$26,3,FALSE),IFERROR(VLOOKUP(D118,'Prev &amp; Ctrl'!$C$5:$E$30,3,FALSE),IFERROR(VLOOKUP(D118,'Lab dx'!$C$5:$E$17,3,FALSE),IFERROR(VLOOKUP(D118,'Dog popn'!$C$5:$E$17,3,FALSE),IFERROR(VLOOKUP(D118,IEC!$C$5:$E$25,3,FALSE),IFERROR(VLOOKUP(D118,'Cross-cutting issues'!$C$5:$E$16,3,FALSE),(VLOOKUP(D118,Legislation!$C$5:$E$17,3,FALSE))))))))</f>
        <v>0</v>
      </c>
      <c r="G118" s="342">
        <f>IFERROR(VLOOKUP(D118,'Data coll &amp; ax'!$C$5:$F$26,4,FALSE),IFERROR(VLOOKUP(D118,'Prev &amp; Ctrl'!$C$5:$F$30,4,FALSE),IFERROR(VLOOKUP(D118,'Lab dx'!$C$5:$F$17,4,FALSE),IFERROR(VLOOKUP(D118,'Dog popn'!$C$5:$F$17,4,FALSE),IFERROR(VLOOKUP(D118,IEC!$C$5:$F$25,4,FALSE),IFERROR(VLOOKUP(D118,'Cross-cutting issues'!$C$5:$F$16,4,FALSE),(VLOOKUP(D118,Legislation!$C$5:$F$17,4,FALSE))))))))</f>
        <v>0</v>
      </c>
    </row>
    <row r="119" spans="1:7" x14ac:dyDescent="0.25">
      <c r="A119" s="37">
        <v>61</v>
      </c>
      <c r="B119" s="37">
        <v>5</v>
      </c>
      <c r="C119" s="37" t="s">
        <v>408</v>
      </c>
      <c r="D119" s="274" t="s">
        <v>655</v>
      </c>
      <c r="E119" s="37" t="s">
        <v>710</v>
      </c>
      <c r="F119" s="279">
        <f>IFERROR(VLOOKUP(D119,'Data coll &amp; ax'!$C$5:$E$26,3,FALSE),IFERROR(VLOOKUP(D119,'Prev &amp; Ctrl'!$C$5:$E$30,3,FALSE),IFERROR(VLOOKUP(D119,'Lab dx'!$C$5:$E$17,3,FALSE),IFERROR(VLOOKUP(D119,'Dog popn'!$C$5:$E$17,3,FALSE),IFERROR(VLOOKUP(D119,IEC!$C$5:$E$25,3,FALSE),IFERROR(VLOOKUP(D119,'Cross-cutting issues'!$C$5:$E$16,3,FALSE),(VLOOKUP(D119,Legislation!$C$5:$E$17,3,FALSE))))))))</f>
        <v>0</v>
      </c>
      <c r="G119" s="342">
        <f>IFERROR(VLOOKUP(D119,'Data coll &amp; ax'!$C$5:$F$26,4,FALSE),IFERROR(VLOOKUP(D119,'Prev &amp; Ctrl'!$C$5:$F$30,4,FALSE),IFERROR(VLOOKUP(D119,'Lab dx'!$C$5:$F$17,4,FALSE),IFERROR(VLOOKUP(D119,'Dog popn'!$C$5:$F$17,4,FALSE),IFERROR(VLOOKUP(D119,IEC!$C$5:$F$25,4,FALSE),IFERROR(VLOOKUP(D119,'Cross-cutting issues'!$C$5:$F$16,4,FALSE),(VLOOKUP(D119,Legislation!$C$5:$F$17,4,FALSE))))))))</f>
        <v>0</v>
      </c>
    </row>
    <row r="120" spans="1:7" ht="30" x14ac:dyDescent="0.25">
      <c r="A120" s="37">
        <v>74</v>
      </c>
      <c r="B120" s="37">
        <v>5</v>
      </c>
      <c r="C120" s="37" t="s">
        <v>711</v>
      </c>
      <c r="D120" s="274" t="s">
        <v>668</v>
      </c>
      <c r="E120" s="37" t="s">
        <v>710</v>
      </c>
      <c r="F120" s="279">
        <f>IFERROR(VLOOKUP(D120,'Data coll &amp; ax'!$C$5:$E$26,3,FALSE),IFERROR(VLOOKUP(D120,'Prev &amp; Ctrl'!$C$5:$E$30,3,FALSE),IFERROR(VLOOKUP(D120,'Lab dx'!$C$5:$E$17,3,FALSE),IFERROR(VLOOKUP(D120,'Dog popn'!$C$5:$E$17,3,FALSE),IFERROR(VLOOKUP(D120,IEC!$C$5:$E$25,3,FALSE),IFERROR(VLOOKUP(D120,'Cross-cutting issues'!$C$5:$E$16,3,FALSE),(VLOOKUP(D120,Legislation!$C$5:$E$17,3,FALSE))))))))</f>
        <v>0</v>
      </c>
      <c r="G120" s="342">
        <f>IFERROR(VLOOKUP(D120,'Data coll &amp; ax'!$C$5:$F$26,4,FALSE),IFERROR(VLOOKUP(D120,'Prev &amp; Ctrl'!$C$5:$F$30,4,FALSE),IFERROR(VLOOKUP(D120,'Lab dx'!$C$5:$F$17,4,FALSE),IFERROR(VLOOKUP(D120,'Dog popn'!$C$5:$F$17,4,FALSE),IFERROR(VLOOKUP(D120,IEC!$C$5:$F$25,4,FALSE),IFERROR(VLOOKUP(D120,'Cross-cutting issues'!$C$5:$F$16,4,FALSE),(VLOOKUP(D120,Legislation!$C$5:$F$17,4,FALSE))))))))</f>
        <v>0</v>
      </c>
    </row>
    <row r="121" spans="1:7" ht="30" x14ac:dyDescent="0.25">
      <c r="A121" s="37">
        <v>82</v>
      </c>
      <c r="B121" s="37">
        <v>5</v>
      </c>
      <c r="C121" s="37" t="s">
        <v>316</v>
      </c>
      <c r="D121" s="274" t="s">
        <v>675</v>
      </c>
      <c r="E121" s="37" t="s">
        <v>710</v>
      </c>
      <c r="F121" s="279">
        <f>IFERROR(VLOOKUP(D121,'Data coll &amp; ax'!$C$5:$E$26,3,FALSE),IFERROR(VLOOKUP(D121,'Prev &amp; Ctrl'!$C$5:$E$30,3,FALSE),IFERROR(VLOOKUP(D121,'Lab dx'!$C$5:$E$17,3,FALSE),IFERROR(VLOOKUP(D121,'Dog popn'!$C$5:$E$17,3,FALSE),IFERROR(VLOOKUP(D121,IEC!$C$5:$E$25,3,FALSE),IFERROR(VLOOKUP(D121,'Cross-cutting issues'!$C$5:$E$16,3,FALSE),(VLOOKUP(D121,Legislation!$C$5:$E$17,3,FALSE))))))))</f>
        <v>0</v>
      </c>
      <c r="G121" s="342">
        <f>IFERROR(VLOOKUP(D121,'Data coll &amp; ax'!$C$5:$F$26,4,FALSE),IFERROR(VLOOKUP(D121,'Prev &amp; Ctrl'!$C$5:$F$30,4,FALSE),IFERROR(VLOOKUP(D121,'Lab dx'!$C$5:$F$17,4,FALSE),IFERROR(VLOOKUP(D121,'Dog popn'!$C$5:$F$17,4,FALSE),IFERROR(VLOOKUP(D121,IEC!$C$5:$F$25,4,FALSE),IFERROR(VLOOKUP(D121,'Cross-cutting issues'!$C$5:$F$16,4,FALSE),(VLOOKUP(D121,Legislation!$C$5:$F$17,4,FALSE))))))))</f>
        <v>0</v>
      </c>
    </row>
  </sheetData>
  <sortState ref="A2:F121">
    <sortCondition ref="B2"/>
  </sortState>
  <customSheetViews>
    <customSheetView guid="{A09E5DD0-AC96-4D53-94A2-26B4313321AF}" state="hidden">
      <pane ySplit="1" topLeftCell="A103" activePane="bottomLeft" state="frozen"/>
      <selection pane="bottomLeft" activeCell="C113" sqref="C113"/>
      <pageMargins left="0.7" right="0.7" top="0.75" bottom="0.75" header="0.3" footer="0.3"/>
    </customSheetView>
  </customSheetViews>
  <pageMargins left="0.7" right="0.7" top="0.75" bottom="0.75" header="0.3" footer="0.3"/>
  <pageSetup paperSize="9" orientation="portrait" horizontalDpi="0" verticalDpi="0"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W25"/>
  <sheetViews>
    <sheetView showGridLines="0" zoomScale="85" zoomScaleNormal="85" zoomScalePageLayoutView="76" workbookViewId="0">
      <selection activeCell="F16" sqref="F16:F17"/>
    </sheetView>
  </sheetViews>
  <sheetFormatPr defaultColWidth="8.7109375" defaultRowHeight="15" x14ac:dyDescent="0.25"/>
  <cols>
    <col min="1" max="1" width="38.85546875" customWidth="1"/>
    <col min="2" max="3" width="18.28515625" customWidth="1"/>
    <col min="4" max="4" width="8.28515625" customWidth="1"/>
    <col min="5" max="5" width="7.28515625" customWidth="1"/>
    <col min="6" max="6" width="28.7109375" customWidth="1"/>
    <col min="7" max="7" width="15.85546875" customWidth="1"/>
    <col min="8" max="8" width="16.5703125" style="36" customWidth="1"/>
    <col min="9" max="9" width="15.85546875" style="2" hidden="1" customWidth="1"/>
    <col min="10" max="10" width="15.85546875" style="9" customWidth="1"/>
    <col min="11" max="11" width="37.42578125" customWidth="1"/>
    <col min="12" max="23" width="2.28515625" customWidth="1"/>
  </cols>
  <sheetData>
    <row r="1" spans="1:22" ht="42.75" customHeight="1" thickBot="1" x14ac:dyDescent="0.3">
      <c r="A1" s="385" t="str">
        <f>CONCATENATE("Stepwise Approach towards Rabies Elimination - ",'Country profile'!E3," , ",IF(ISBLANK('Country profile'!F13),"",YEAR('Country profile'!F13)))</f>
        <v>Stepwise Approach towards Rabies Elimination - Zambia , 2017</v>
      </c>
      <c r="B1" s="386"/>
      <c r="C1" s="386"/>
      <c r="D1" s="386"/>
      <c r="E1" s="386"/>
      <c r="F1" s="386"/>
      <c r="G1" s="386"/>
      <c r="H1" s="386"/>
      <c r="I1" s="386"/>
      <c r="J1" s="387"/>
    </row>
    <row r="2" spans="1:22" s="56" customFormat="1" ht="8.25" customHeight="1" thickBot="1" x14ac:dyDescent="0.3">
      <c r="A2" s="54"/>
      <c r="B2" s="54"/>
      <c r="C2" s="54"/>
      <c r="D2" s="55"/>
      <c r="E2" s="54"/>
      <c r="F2" s="54"/>
      <c r="G2" s="54"/>
      <c r="H2" s="54"/>
      <c r="I2" s="54"/>
      <c r="J2" s="54"/>
    </row>
    <row r="3" spans="1:22" ht="43.5" customHeight="1" thickBot="1" x14ac:dyDescent="0.3">
      <c r="A3" s="391" t="str">
        <f>CONCATENATE("STAGE   ",((INDEX(E8:E20,MATCH("PENDING",J8:J20,0)))))</f>
        <v>STAGE   1.5</v>
      </c>
      <c r="B3" s="392"/>
      <c r="C3" s="392"/>
      <c r="D3" s="392"/>
      <c r="E3" s="392"/>
      <c r="F3" s="392"/>
      <c r="G3" s="392"/>
      <c r="H3" s="392"/>
      <c r="I3" s="392"/>
      <c r="J3" s="393"/>
    </row>
    <row r="4" spans="1:22" s="52" customFormat="1" ht="8.25" customHeight="1" thickBot="1" x14ac:dyDescent="0.3">
      <c r="A4" s="57"/>
      <c r="B4" s="58"/>
      <c r="C4" s="58"/>
      <c r="E4" s="59"/>
      <c r="F4" s="59"/>
      <c r="G4" s="59"/>
      <c r="H4" s="59"/>
      <c r="I4" s="59"/>
      <c r="J4" s="59"/>
    </row>
    <row r="5" spans="1:22" s="38" customFormat="1" ht="34.5" customHeight="1" thickBot="1" x14ac:dyDescent="0.35">
      <c r="A5" s="388" t="s">
        <v>320</v>
      </c>
      <c r="B5" s="389"/>
      <c r="C5" s="390"/>
      <c r="E5" s="396" t="s">
        <v>319</v>
      </c>
      <c r="F5" s="397"/>
      <c r="G5" s="397"/>
      <c r="H5" s="397"/>
      <c r="I5" s="397"/>
      <c r="J5" s="398"/>
      <c r="M5" s="208"/>
    </row>
    <row r="6" spans="1:22" s="38" customFormat="1" ht="42.75" customHeight="1" x14ac:dyDescent="0.3">
      <c r="A6" s="410" t="s">
        <v>310</v>
      </c>
      <c r="B6" s="412" t="s">
        <v>312</v>
      </c>
      <c r="C6" s="414" t="s">
        <v>311</v>
      </c>
      <c r="E6" s="416" t="s">
        <v>574</v>
      </c>
      <c r="F6" s="417"/>
      <c r="G6" s="420" t="s">
        <v>312</v>
      </c>
      <c r="H6" s="401" t="s">
        <v>311</v>
      </c>
      <c r="I6" s="422" t="s">
        <v>317</v>
      </c>
      <c r="J6" s="403" t="s">
        <v>318</v>
      </c>
      <c r="M6" s="208"/>
    </row>
    <row r="7" spans="1:22" ht="30" customHeight="1" thickBot="1" x14ac:dyDescent="0.3">
      <c r="A7" s="411"/>
      <c r="B7" s="413"/>
      <c r="C7" s="415"/>
      <c r="E7" s="418"/>
      <c r="F7" s="419"/>
      <c r="G7" s="421"/>
      <c r="H7" s="402"/>
      <c r="I7" s="423"/>
      <c r="J7" s="404"/>
      <c r="P7" s="291" t="str">
        <f>INT((H18/6)*100)&amp;"%"</f>
        <v>16%</v>
      </c>
      <c r="Q7" s="405">
        <f>H18</f>
        <v>1</v>
      </c>
      <c r="R7" s="406"/>
      <c r="S7" s="407"/>
    </row>
    <row r="8" spans="1:22" ht="30.75" customHeight="1" x14ac:dyDescent="0.35">
      <c r="A8" s="395" t="s">
        <v>718</v>
      </c>
      <c r="B8" s="295">
        <f>(COUNT(datastatus)-'SUMMARY (Score)'!C8)</f>
        <v>10</v>
      </c>
      <c r="C8" s="296">
        <f>SUM('Data coll &amp; ax'!E:E)</f>
        <v>12</v>
      </c>
      <c r="E8" s="48">
        <v>0</v>
      </c>
      <c r="F8" s="408" t="s">
        <v>721</v>
      </c>
      <c r="G8" s="293">
        <f>COUNTIF(masterlist!$B$2:$B$121,0)-H8</f>
        <v>1</v>
      </c>
      <c r="H8" s="293">
        <f>SUMIF(masterlist!$B$2:$B$121,0,masterlist!$F$2:$F$121)</f>
        <v>5</v>
      </c>
      <c r="I8" s="409">
        <f>SUMIFS(masterlist!$F$2:$F$121,masterlist!$B$2:$B$121,0,masterlist!$E$2:$E$121,"KEY")</f>
        <v>3</v>
      </c>
      <c r="J8" s="46" t="str">
        <f>IF(I8&gt;=2,"COMPLETED",IF(AND(I8&gt;=1,H8&gt;=4),"COMPLETED","PENDING"))</f>
        <v>COMPLETED</v>
      </c>
    </row>
    <row r="9" spans="1:22" ht="30.75" customHeight="1" x14ac:dyDescent="0.25">
      <c r="A9" s="381"/>
      <c r="B9" s="302" t="str">
        <f>REPT("I",B8)</f>
        <v>IIIIIIIIII</v>
      </c>
      <c r="C9" s="303" t="str">
        <f>REPT("I",C8)</f>
        <v>IIIIIIIIIIII</v>
      </c>
      <c r="E9" s="49">
        <v>0.5</v>
      </c>
      <c r="F9" s="400"/>
      <c r="G9" s="298" t="str">
        <f>REPT("I",G8)</f>
        <v>I</v>
      </c>
      <c r="H9" s="313" t="str">
        <f>REPT("I",H8)</f>
        <v>IIIII</v>
      </c>
      <c r="I9" s="394"/>
      <c r="J9" s="47" t="str">
        <f>IF(I8=3,"COMPLETED","PENDING")</f>
        <v>COMPLETED</v>
      </c>
      <c r="O9" s="290"/>
      <c r="P9" s="291" t="str">
        <f>INT((H16/10)*100)&amp;"%"</f>
        <v>30%</v>
      </c>
      <c r="Q9" s="405">
        <f>H16</f>
        <v>3</v>
      </c>
      <c r="R9" s="406"/>
      <c r="S9" s="407"/>
    </row>
    <row r="10" spans="1:22" ht="30.75" customHeight="1" x14ac:dyDescent="0.35">
      <c r="A10" s="380" t="s">
        <v>719</v>
      </c>
      <c r="B10" s="294">
        <f>COUNT(prevstatus)-'SUMMARY (Score)'!C10</f>
        <v>9</v>
      </c>
      <c r="C10" s="297">
        <f>SUM('Prev &amp; Ctrl'!E:E)</f>
        <v>17</v>
      </c>
      <c r="E10" s="50">
        <v>1</v>
      </c>
      <c r="F10" s="383" t="s">
        <v>726</v>
      </c>
      <c r="G10" s="294">
        <f>COUNTIF(masterlist!$B$2:$B$121,1)-H10</f>
        <v>8</v>
      </c>
      <c r="H10" s="294">
        <f>SUMIF(masterlist!$B$2:$B$121,1,masterlist!$F$2:$F$121)</f>
        <v>36</v>
      </c>
      <c r="I10" s="394">
        <f>SUMIFS(masterlist!$F$2:$F$121,masterlist!$B$2:$B$121,1,masterlist!$E$2:$E$121,"KEY")</f>
        <v>10</v>
      </c>
      <c r="J10" s="44" t="str">
        <f>IF(I10&gt;=6,"COMPLETED",IF(AND(I10&gt;=1,H10&gt;22),"COMPLETED","PENDING"))</f>
        <v>COMPLETED</v>
      </c>
    </row>
    <row r="11" spans="1:22" ht="30.75" customHeight="1" x14ac:dyDescent="0.25">
      <c r="A11" s="381"/>
      <c r="B11" s="304" t="str">
        <f>REPT("I",B10)</f>
        <v>IIIIIIIII</v>
      </c>
      <c r="C11" s="305" t="str">
        <f>REPT("I",C10)</f>
        <v>IIIIIIIIIIIIIIIII</v>
      </c>
      <c r="E11" s="51">
        <v>1.5</v>
      </c>
      <c r="F11" s="384"/>
      <c r="G11" s="312" t="str">
        <f>REPT("I",G10)</f>
        <v>IIIIIIII</v>
      </c>
      <c r="H11" s="299" t="str">
        <f>REPT("I",H10)</f>
        <v>IIIIIIIIIIIIIIIIIIIIIIIIIIIIIIIIIIII</v>
      </c>
      <c r="I11" s="394"/>
      <c r="J11" s="45" t="str">
        <f>IF(I10=12,"COMPLETED","PENDING")</f>
        <v>PENDING</v>
      </c>
      <c r="O11" s="291" t="str">
        <f>INT((H14/23)*100)&amp;"%"</f>
        <v>39%</v>
      </c>
      <c r="P11" s="405">
        <f>H14</f>
        <v>9</v>
      </c>
      <c r="Q11" s="406"/>
      <c r="R11" s="406"/>
      <c r="S11" s="406"/>
      <c r="T11" s="407"/>
    </row>
    <row r="12" spans="1:22" ht="30.75" customHeight="1" x14ac:dyDescent="0.35">
      <c r="A12" s="380" t="s">
        <v>725</v>
      </c>
      <c r="B12" s="295">
        <f>COUNT(labstatus)-'SUMMARY (Score)'!C12</f>
        <v>4</v>
      </c>
      <c r="C12" s="296">
        <f>SUM('Lab dx'!E:E)</f>
        <v>9</v>
      </c>
      <c r="E12" s="50">
        <v>2</v>
      </c>
      <c r="F12" s="383" t="s">
        <v>724</v>
      </c>
      <c r="G12" s="294">
        <f>COUNTIF(masterlist!$B$2:$B$121,2)-H12</f>
        <v>15</v>
      </c>
      <c r="H12" s="294">
        <f>SUMIF(masterlist!$B$2:$B$121,2,masterlist!$F$2:$F$121)</f>
        <v>16</v>
      </c>
      <c r="I12" s="394">
        <f>SUMIFS(masterlist!$F$2:$F$121,masterlist!$B$2:$B$121,2,masterlist!$E$2:$E$121,"KEY")</f>
        <v>4</v>
      </c>
      <c r="J12" s="44" t="str">
        <f>IF(I12&gt;=4,"COMPLETED",IF(AND(I12&gt;=1,H12&gt;15),"COMPLETED","PENDING"))</f>
        <v>COMPLETED</v>
      </c>
    </row>
    <row r="13" spans="1:22" ht="30.75" customHeight="1" x14ac:dyDescent="0.25">
      <c r="A13" s="381"/>
      <c r="B13" s="302" t="str">
        <f>REPT("I",B12)</f>
        <v>IIII</v>
      </c>
      <c r="C13" s="303" t="str">
        <f>REPT("I",C12)</f>
        <v>IIIIIIIII</v>
      </c>
      <c r="E13" s="51">
        <v>2.5</v>
      </c>
      <c r="F13" s="384"/>
      <c r="G13" s="312" t="str">
        <f>REPT("I",G12)</f>
        <v>IIIIIIIIIIIIIII</v>
      </c>
      <c r="H13" s="299" t="str">
        <f>REPT("I",H12)</f>
        <v>IIIIIIIIIIIIIIII</v>
      </c>
      <c r="I13" s="394"/>
      <c r="J13" s="45" t="str">
        <f>IF(I12=8,"COMPLETED","PENDING")</f>
        <v>PENDING</v>
      </c>
      <c r="N13" s="291" t="str">
        <f>INT((H12/31)*100)&amp;"%"</f>
        <v>51%</v>
      </c>
      <c r="O13" s="405">
        <f>H12</f>
        <v>16</v>
      </c>
      <c r="P13" s="406"/>
      <c r="Q13" s="406"/>
      <c r="R13" s="406"/>
      <c r="S13" s="406"/>
      <c r="T13" s="406"/>
      <c r="U13" s="407"/>
    </row>
    <row r="14" spans="1:22" ht="30.75" customHeight="1" x14ac:dyDescent="0.35">
      <c r="A14" s="380" t="s">
        <v>720</v>
      </c>
      <c r="B14" s="294">
        <f>(COUNT(dogstatus)-'SUMMARY (Score)'!C14)</f>
        <v>6</v>
      </c>
      <c r="C14" s="297">
        <f>SUM('Dog popn'!E:E)</f>
        <v>7</v>
      </c>
      <c r="E14" s="49">
        <v>3</v>
      </c>
      <c r="F14" s="399" t="s">
        <v>723</v>
      </c>
      <c r="G14" s="295">
        <f>COUNTIF(masterlist!$B$2:$B$121,3)-H14</f>
        <v>14</v>
      </c>
      <c r="H14" s="295">
        <f>SUMIF(masterlist!$B$2:$B$121,3,masterlist!$F$2:$F$121)</f>
        <v>9</v>
      </c>
      <c r="I14" s="394">
        <f>SUMIFS(masterlist!$F$2:$F$121,masterlist!$B$2:$B$121,3,masterlist!$E$2:$E$121,"KEY")</f>
        <v>2</v>
      </c>
      <c r="J14" s="47" t="str">
        <f>IF(I14&gt;4,"COMPLETED",IF(AND(I14&gt;=1,H14&gt;12),"COMPLETED","PENDING"))</f>
        <v>PENDING</v>
      </c>
    </row>
    <row r="15" spans="1:22" ht="30.75" customHeight="1" x14ac:dyDescent="0.25">
      <c r="A15" s="381"/>
      <c r="B15" s="304" t="str">
        <f>REPT("I",B14)</f>
        <v>IIIIII</v>
      </c>
      <c r="C15" s="305" t="str">
        <f>REPT("I",C14)</f>
        <v>IIIIIII</v>
      </c>
      <c r="E15" s="49">
        <v>3.5</v>
      </c>
      <c r="F15" s="400"/>
      <c r="G15" s="310" t="str">
        <f>REPT("I",G14)</f>
        <v>IIIIIIIIIIIIII</v>
      </c>
      <c r="H15" s="311" t="str">
        <f>REPT("I",H14)</f>
        <v>IIIIIIIII</v>
      </c>
      <c r="I15" s="394"/>
      <c r="J15" s="47" t="str">
        <f>IF(I14=9,"COMPLETED","PENDING")</f>
        <v>PENDING</v>
      </c>
      <c r="M15" s="291" t="str">
        <f>INT((H10/44)*100)&amp;"%"</f>
        <v>81%</v>
      </c>
      <c r="N15" s="405">
        <f>H10</f>
        <v>36</v>
      </c>
      <c r="O15" s="406"/>
      <c r="P15" s="406"/>
      <c r="Q15" s="406"/>
      <c r="R15" s="406"/>
      <c r="S15" s="406"/>
      <c r="T15" s="406"/>
      <c r="U15" s="406"/>
      <c r="V15" s="407"/>
    </row>
    <row r="16" spans="1:22" ht="30.75" customHeight="1" x14ac:dyDescent="0.35">
      <c r="A16" s="380" t="s">
        <v>534</v>
      </c>
      <c r="B16" s="295">
        <f>COUNT(iecstatus)-'SUMMARY (Score)'!C16</f>
        <v>12</v>
      </c>
      <c r="C16" s="296">
        <f>SUM(IEC!E:E)</f>
        <v>9</v>
      </c>
      <c r="E16" s="50">
        <v>4</v>
      </c>
      <c r="F16" s="383" t="s">
        <v>722</v>
      </c>
      <c r="G16" s="294">
        <f>COUNTIF(masterlist!$B$2:$B$121,4)-H16</f>
        <v>7</v>
      </c>
      <c r="H16" s="294">
        <f>SUMIF(masterlist!$B$2:$B$121,4,masterlist!$F$2:$F$121)</f>
        <v>3</v>
      </c>
      <c r="I16" s="394">
        <f>SUMIFS(masterlist!$F$2:$F$121,masterlist!$B$2:$B$121,4,masterlist!$E$2:$E$121,"KEY")</f>
        <v>1</v>
      </c>
      <c r="J16" s="44" t="str">
        <f>IF(I16&gt;3,"COMPLETED",IF(AND(I16&gt;=1,H16&gt;5),"COMPLETED","PENDING"))</f>
        <v>PENDING</v>
      </c>
    </row>
    <row r="17" spans="1:23" ht="30.75" customHeight="1" x14ac:dyDescent="0.25">
      <c r="A17" s="381"/>
      <c r="B17" s="302" t="str">
        <f>REPT("I",B16)</f>
        <v>IIIIIIIIIIII</v>
      </c>
      <c r="C17" s="303" t="str">
        <f>REPT("I",C16)</f>
        <v>IIIIIIIII</v>
      </c>
      <c r="E17" s="51">
        <v>4.5</v>
      </c>
      <c r="F17" s="384"/>
      <c r="G17" s="312" t="str">
        <f>REPT("I",G16)</f>
        <v>IIIIIII</v>
      </c>
      <c r="H17" s="299" t="str">
        <f>REPT("I",H16)</f>
        <v>III</v>
      </c>
      <c r="I17" s="394"/>
      <c r="J17" s="45" t="str">
        <f>IF(I16=7,"COMPLETED","PENDING")</f>
        <v>PENDING</v>
      </c>
      <c r="L17" s="291" t="str">
        <f>INT((H8/6)*100)&amp;"%"</f>
        <v>83%</v>
      </c>
      <c r="M17" s="405">
        <f>H8</f>
        <v>5</v>
      </c>
      <c r="N17" s="406"/>
      <c r="O17" s="406"/>
      <c r="P17" s="406"/>
      <c r="Q17" s="406"/>
      <c r="R17" s="406"/>
      <c r="S17" s="406"/>
      <c r="T17" s="406"/>
      <c r="U17" s="406"/>
      <c r="V17" s="406"/>
      <c r="W17" s="407"/>
    </row>
    <row r="18" spans="1:23" ht="30.75" customHeight="1" x14ac:dyDescent="0.35">
      <c r="A18" s="380" t="s">
        <v>414</v>
      </c>
      <c r="B18" s="294">
        <f>COUNT(crossstatus)-'SUMMARY (Score)'!C18</f>
        <v>6</v>
      </c>
      <c r="C18" s="297">
        <f>SUM('Cross-cutting issues'!E:E)</f>
        <v>6</v>
      </c>
      <c r="E18" s="424">
        <v>5</v>
      </c>
      <c r="F18" s="426" t="s">
        <v>721</v>
      </c>
      <c r="G18" s="295">
        <f>COUNTIF(masterlist!$B$2:$B$121,5)-H18</f>
        <v>5</v>
      </c>
      <c r="H18" s="295">
        <f>SUMIF(masterlist!$B$2:$B$121,5,masterlist!$F$2:$F$121)</f>
        <v>1</v>
      </c>
      <c r="I18" s="394">
        <f>SUMIFS(masterlist!$F$2:$F$121,masterlist!$B$2:$B$121,5,masterlist!$E$2:$E$121,"KEY")</f>
        <v>1</v>
      </c>
      <c r="J18" s="428" t="str">
        <f>IF(I18=6,"COMPLETED","PENDING")</f>
        <v>PENDING</v>
      </c>
    </row>
    <row r="19" spans="1:23" ht="30.75" customHeight="1" thickBot="1" x14ac:dyDescent="0.3">
      <c r="A19" s="381"/>
      <c r="B19" s="304" t="str">
        <f>REPT("I",B18)</f>
        <v>IIIIII</v>
      </c>
      <c r="C19" s="305" t="str">
        <f>REPT("I",C18)</f>
        <v>IIIIII</v>
      </c>
      <c r="E19" s="425"/>
      <c r="F19" s="427"/>
      <c r="G19" s="300" t="str">
        <f>REPT("I",G18)</f>
        <v>IIIII</v>
      </c>
      <c r="H19" s="301" t="str">
        <f>REPT("I",H18)</f>
        <v>I</v>
      </c>
      <c r="I19" s="430"/>
      <c r="J19" s="429"/>
    </row>
    <row r="20" spans="1:23" ht="30.75" customHeight="1" x14ac:dyDescent="0.35">
      <c r="A20" s="380" t="s">
        <v>717</v>
      </c>
      <c r="B20" s="295">
        <f>(COUNT(legstatus))-C20</f>
        <v>3</v>
      </c>
      <c r="C20" s="296">
        <f>SUM(Legislation!E:E)</f>
        <v>10</v>
      </c>
      <c r="E20" s="292">
        <v>5</v>
      </c>
      <c r="G20" s="36"/>
      <c r="J20" s="13" t="s">
        <v>436</v>
      </c>
    </row>
    <row r="21" spans="1:23" ht="30.75" customHeight="1" thickBot="1" x14ac:dyDescent="0.3">
      <c r="A21" s="382"/>
      <c r="B21" s="306" t="str">
        <f>REPT("I",B20)</f>
        <v>III</v>
      </c>
      <c r="C21" s="307" t="str">
        <f>REPT("I",C20)</f>
        <v>IIIIIIIIII</v>
      </c>
      <c r="E21" s="233" t="s">
        <v>575</v>
      </c>
      <c r="G21" s="36"/>
    </row>
    <row r="22" spans="1:23" x14ac:dyDescent="0.25">
      <c r="B22" s="34"/>
      <c r="E22" s="233"/>
      <c r="G22" s="36"/>
    </row>
    <row r="23" spans="1:23" x14ac:dyDescent="0.25">
      <c r="B23" s="34"/>
      <c r="G23" s="36"/>
    </row>
    <row r="24" spans="1:23" x14ac:dyDescent="0.25">
      <c r="B24" s="34"/>
      <c r="G24" s="36"/>
    </row>
    <row r="25" spans="1:23" x14ac:dyDescent="0.25">
      <c r="G25" s="36"/>
    </row>
  </sheetData>
  <sheetProtection formatColumns="0"/>
  <customSheetViews>
    <customSheetView guid="{A09E5DD0-AC96-4D53-94A2-26B4313321AF}" scale="76" showGridLines="0">
      <selection activeCell="G11" sqref="G11:G12"/>
      <rowBreaks count="2" manualBreakCount="2">
        <brk id="56" max="9" man="1"/>
        <brk id="95" max="9" man="1"/>
      </rowBreaks>
      <pageMargins left="0.5" right="0.5" top="0.75" bottom="0.75" header="0.3" footer="0.3"/>
      <pageSetup paperSize="9" scale="76" orientation="landscape" r:id="rId1"/>
    </customSheetView>
  </customSheetViews>
  <mergeCells count="39">
    <mergeCell ref="E18:E19"/>
    <mergeCell ref="F18:F19"/>
    <mergeCell ref="J18:J19"/>
    <mergeCell ref="Q9:S9"/>
    <mergeCell ref="P11:T11"/>
    <mergeCell ref="O13:U13"/>
    <mergeCell ref="N15:V15"/>
    <mergeCell ref="M17:W17"/>
    <mergeCell ref="I18:I19"/>
    <mergeCell ref="H6:H7"/>
    <mergeCell ref="J6:J7"/>
    <mergeCell ref="Q7:S7"/>
    <mergeCell ref="A14:A15"/>
    <mergeCell ref="A16:A17"/>
    <mergeCell ref="F8:F9"/>
    <mergeCell ref="I8:I9"/>
    <mergeCell ref="F10:F11"/>
    <mergeCell ref="A6:A7"/>
    <mergeCell ref="B6:B7"/>
    <mergeCell ref="C6:C7"/>
    <mergeCell ref="E6:F7"/>
    <mergeCell ref="G6:G7"/>
    <mergeCell ref="I6:I7"/>
    <mergeCell ref="A18:A19"/>
    <mergeCell ref="A20:A21"/>
    <mergeCell ref="F12:F13"/>
    <mergeCell ref="A1:J1"/>
    <mergeCell ref="A5:C5"/>
    <mergeCell ref="A3:J3"/>
    <mergeCell ref="I10:I11"/>
    <mergeCell ref="A8:A9"/>
    <mergeCell ref="A10:A11"/>
    <mergeCell ref="A12:A13"/>
    <mergeCell ref="F16:F17"/>
    <mergeCell ref="I16:I17"/>
    <mergeCell ref="E5:J5"/>
    <mergeCell ref="I12:I13"/>
    <mergeCell ref="F14:F15"/>
    <mergeCell ref="I14:I15"/>
  </mergeCells>
  <conditionalFormatting sqref="J8">
    <cfRule type="cellIs" dxfId="89" priority="46" operator="equal">
      <formula>"FAIL"</formula>
    </cfRule>
    <cfRule type="cellIs" dxfId="88" priority="47" operator="equal">
      <formula>"PASS"</formula>
    </cfRule>
    <cfRule type="colorScale" priority="48">
      <colorScale>
        <cfvo type="min"/>
        <cfvo type="percentile" val="50"/>
        <cfvo type="max"/>
        <color rgb="FFF8696B"/>
        <color rgb="FFFFEB84"/>
        <color rgb="FF63BE7B"/>
      </colorScale>
    </cfRule>
  </conditionalFormatting>
  <conditionalFormatting sqref="J10">
    <cfRule type="cellIs" dxfId="87" priority="41" operator="equal">
      <formula>"FAIL"</formula>
    </cfRule>
    <cfRule type="cellIs" dxfId="86" priority="42" operator="equal">
      <formula>"PASS"</formula>
    </cfRule>
    <cfRule type="colorScale" priority="43">
      <colorScale>
        <cfvo type="min"/>
        <cfvo type="percentile" val="50"/>
        <cfvo type="max"/>
        <color rgb="FFF8696B"/>
        <color rgb="FFFFEB84"/>
        <color rgb="FF63BE7B"/>
      </colorScale>
    </cfRule>
  </conditionalFormatting>
  <conditionalFormatting sqref="J9">
    <cfRule type="cellIs" dxfId="85" priority="38" operator="equal">
      <formula>"FAIL"</formula>
    </cfRule>
    <cfRule type="cellIs" dxfId="84" priority="39" operator="equal">
      <formula>"PASS"</formula>
    </cfRule>
    <cfRule type="colorScale" priority="40">
      <colorScale>
        <cfvo type="min"/>
        <cfvo type="percentile" val="50"/>
        <cfvo type="max"/>
        <color rgb="FFF8696B"/>
        <color rgb="FFFFEB84"/>
        <color rgb="FF63BE7B"/>
      </colorScale>
    </cfRule>
  </conditionalFormatting>
  <conditionalFormatting sqref="J11">
    <cfRule type="cellIs" dxfId="83" priority="35" operator="equal">
      <formula>"FAIL"</formula>
    </cfRule>
    <cfRule type="cellIs" dxfId="82" priority="36" operator="equal">
      <formula>"PASS"</formula>
    </cfRule>
    <cfRule type="colorScale" priority="37">
      <colorScale>
        <cfvo type="min"/>
        <cfvo type="percentile" val="50"/>
        <cfvo type="max"/>
        <color rgb="FFF8696B"/>
        <color rgb="FFFFEB84"/>
        <color rgb="FF63BE7B"/>
      </colorScale>
    </cfRule>
  </conditionalFormatting>
  <conditionalFormatting sqref="J12">
    <cfRule type="cellIs" dxfId="81" priority="32" operator="equal">
      <formula>"FAIL"</formula>
    </cfRule>
    <cfRule type="cellIs" dxfId="80" priority="33" operator="equal">
      <formula>"PASS"</formula>
    </cfRule>
    <cfRule type="colorScale" priority="34">
      <colorScale>
        <cfvo type="min"/>
        <cfvo type="percentile" val="50"/>
        <cfvo type="max"/>
        <color rgb="FFF8696B"/>
        <color rgb="FFFFEB84"/>
        <color rgb="FF63BE7B"/>
      </colorScale>
    </cfRule>
  </conditionalFormatting>
  <conditionalFormatting sqref="J13">
    <cfRule type="cellIs" dxfId="79" priority="29" operator="equal">
      <formula>"FAIL"</formula>
    </cfRule>
    <cfRule type="cellIs" dxfId="78" priority="30" operator="equal">
      <formula>"PASS"</formula>
    </cfRule>
    <cfRule type="colorScale" priority="31">
      <colorScale>
        <cfvo type="min"/>
        <cfvo type="percentile" val="50"/>
        <cfvo type="max"/>
        <color rgb="FFF8696B"/>
        <color rgb="FFFFEB84"/>
        <color rgb="FF63BE7B"/>
      </colorScale>
    </cfRule>
  </conditionalFormatting>
  <conditionalFormatting sqref="J14">
    <cfRule type="cellIs" dxfId="77" priority="26" operator="equal">
      <formula>"FAIL"</formula>
    </cfRule>
    <cfRule type="cellIs" dxfId="76" priority="27" operator="equal">
      <formula>"PASS"</formula>
    </cfRule>
    <cfRule type="colorScale" priority="28">
      <colorScale>
        <cfvo type="min"/>
        <cfvo type="percentile" val="50"/>
        <cfvo type="max"/>
        <color rgb="FFF8696B"/>
        <color rgb="FFFFEB84"/>
        <color rgb="FF63BE7B"/>
      </colorScale>
    </cfRule>
  </conditionalFormatting>
  <conditionalFormatting sqref="J15">
    <cfRule type="cellIs" dxfId="75" priority="23" operator="equal">
      <formula>"FAIL"</formula>
    </cfRule>
    <cfRule type="cellIs" dxfId="74" priority="24" operator="equal">
      <formula>"PASS"</formula>
    </cfRule>
    <cfRule type="colorScale" priority="25">
      <colorScale>
        <cfvo type="min"/>
        <cfvo type="percentile" val="50"/>
        <cfvo type="max"/>
        <color rgb="FFF8696B"/>
        <color rgb="FFFFEB84"/>
        <color rgb="FF63BE7B"/>
      </colorScale>
    </cfRule>
  </conditionalFormatting>
  <conditionalFormatting sqref="J16">
    <cfRule type="cellIs" dxfId="73" priority="20" operator="equal">
      <formula>"FAIL"</formula>
    </cfRule>
    <cfRule type="cellIs" dxfId="72" priority="21" operator="equal">
      <formula>"PASS"</formula>
    </cfRule>
    <cfRule type="colorScale" priority="22">
      <colorScale>
        <cfvo type="min"/>
        <cfvo type="percentile" val="50"/>
        <cfvo type="max"/>
        <color rgb="FFF8696B"/>
        <color rgb="FFFFEB84"/>
        <color rgb="FF63BE7B"/>
      </colorScale>
    </cfRule>
  </conditionalFormatting>
  <conditionalFormatting sqref="J17">
    <cfRule type="cellIs" dxfId="71" priority="17" operator="equal">
      <formula>"FAIL"</formula>
    </cfRule>
    <cfRule type="cellIs" dxfId="70" priority="18" operator="equal">
      <formula>"PASS"</formula>
    </cfRule>
    <cfRule type="colorScale" priority="19">
      <colorScale>
        <cfvo type="min"/>
        <cfvo type="percentile" val="50"/>
        <cfvo type="max"/>
        <color rgb="FFF8696B"/>
        <color rgb="FFFFEB84"/>
        <color rgb="FF63BE7B"/>
      </colorScale>
    </cfRule>
  </conditionalFormatting>
  <conditionalFormatting sqref="J18">
    <cfRule type="cellIs" dxfId="69" priority="11" operator="equal">
      <formula>"FAIL"</formula>
    </cfRule>
    <cfRule type="cellIs" dxfId="68" priority="12" operator="equal">
      <formula>"PASS"</formula>
    </cfRule>
    <cfRule type="colorScale" priority="13">
      <colorScale>
        <cfvo type="min"/>
        <cfvo type="percentile" val="50"/>
        <cfvo type="max"/>
        <color rgb="FFF8696B"/>
        <color rgb="FFFFEB84"/>
        <color rgb="FF63BE7B"/>
      </colorScale>
    </cfRule>
  </conditionalFormatting>
  <conditionalFormatting sqref="J8:J18">
    <cfRule type="cellIs" dxfId="67" priority="9" operator="equal">
      <formula>"PENDING"</formula>
    </cfRule>
    <cfRule type="cellIs" dxfId="66" priority="10" operator="equal">
      <formula>"COMPLETED"</formula>
    </cfRule>
  </conditionalFormatting>
  <conditionalFormatting sqref="M17">
    <cfRule type="dataBar" priority="7">
      <dataBar showValue="0">
        <cfvo type="num" val="0"/>
        <cfvo type="num" val="6"/>
        <color rgb="FF008000"/>
      </dataBar>
      <extLst>
        <ext xmlns:x14="http://schemas.microsoft.com/office/spreadsheetml/2009/9/main" uri="{B025F937-C7B1-47D3-B67F-A62EFF666E3E}">
          <x14:id>{2DE09512-25E2-497B-99E6-03046E112D2B}</x14:id>
        </ext>
      </extLst>
    </cfRule>
  </conditionalFormatting>
  <conditionalFormatting sqref="N15">
    <cfRule type="dataBar" priority="6">
      <dataBar showValue="0">
        <cfvo type="num" val="0"/>
        <cfvo type="num" val="44"/>
        <color rgb="FF008000"/>
      </dataBar>
      <extLst>
        <ext xmlns:x14="http://schemas.microsoft.com/office/spreadsheetml/2009/9/main" uri="{B025F937-C7B1-47D3-B67F-A62EFF666E3E}">
          <x14:id>{C738929B-E780-4BEE-8E94-9166A3B64DB9}</x14:id>
        </ext>
      </extLst>
    </cfRule>
  </conditionalFormatting>
  <conditionalFormatting sqref="O13">
    <cfRule type="dataBar" priority="4">
      <dataBar showValue="0">
        <cfvo type="num" val="0"/>
        <cfvo type="num" val="31"/>
        <color rgb="FF008000"/>
      </dataBar>
      <extLst>
        <ext xmlns:x14="http://schemas.microsoft.com/office/spreadsheetml/2009/9/main" uri="{B025F937-C7B1-47D3-B67F-A62EFF666E3E}">
          <x14:id>{EB8AAF87-0BD8-43F4-9269-0D753D9B8B32}</x14:id>
        </ext>
      </extLst>
    </cfRule>
  </conditionalFormatting>
  <conditionalFormatting sqref="P11">
    <cfRule type="dataBar" priority="3">
      <dataBar showValue="0">
        <cfvo type="num" val="0"/>
        <cfvo type="num" val="23"/>
        <color rgb="FF008000"/>
      </dataBar>
      <extLst>
        <ext xmlns:x14="http://schemas.microsoft.com/office/spreadsheetml/2009/9/main" uri="{B025F937-C7B1-47D3-B67F-A62EFF666E3E}">
          <x14:id>{8D716ED1-C7EA-47C6-8077-FD3142367F5E}</x14:id>
        </ext>
      </extLst>
    </cfRule>
  </conditionalFormatting>
  <conditionalFormatting sqref="Q9">
    <cfRule type="dataBar" priority="2">
      <dataBar showValue="0">
        <cfvo type="num" val="0"/>
        <cfvo type="num" val="10"/>
        <color rgb="FF008000"/>
      </dataBar>
      <extLst>
        <ext xmlns:x14="http://schemas.microsoft.com/office/spreadsheetml/2009/9/main" uri="{B025F937-C7B1-47D3-B67F-A62EFF666E3E}">
          <x14:id>{2745DA51-9384-469D-89AD-3BA39E6F8D36}</x14:id>
        </ext>
      </extLst>
    </cfRule>
  </conditionalFormatting>
  <conditionalFormatting sqref="Q7">
    <cfRule type="dataBar" priority="1">
      <dataBar showValue="0">
        <cfvo type="num" val="0"/>
        <cfvo type="num" val="6"/>
        <color rgb="FF008000"/>
      </dataBar>
      <extLst>
        <ext xmlns:x14="http://schemas.microsoft.com/office/spreadsheetml/2009/9/main" uri="{B025F937-C7B1-47D3-B67F-A62EFF666E3E}">
          <x14:id>{2E9CD7D8-9F48-4E14-88FB-B4389A5B02FA}</x14:id>
        </ext>
      </extLst>
    </cfRule>
  </conditionalFormatting>
  <pageMargins left="0.5" right="0.5" top="0.75" bottom="0.75" header="0.3" footer="0.3"/>
  <pageSetup paperSize="9" scale="76" orientation="landscape" r:id="rId2"/>
  <ignoredErrors>
    <ignoredError sqref="B10:C10 B12:C12 B14:C14 B16:C16 B18:C18 B20:C20 G10:H19" formula="1"/>
  </ignoredErrors>
  <drawing r:id="rId3"/>
  <extLst>
    <ext xmlns:x14="http://schemas.microsoft.com/office/spreadsheetml/2009/9/main" uri="{78C0D931-6437-407d-A8EE-F0AAD7539E65}">
      <x14:conditionalFormattings>
        <x14:conditionalFormatting xmlns:xm="http://schemas.microsoft.com/office/excel/2006/main">
          <x14:cfRule type="dataBar" id="{2DE09512-25E2-497B-99E6-03046E112D2B}">
            <x14:dataBar minLength="0" maxLength="100" gradient="0" direction="leftToRight">
              <x14:cfvo type="num">
                <xm:f>0</xm:f>
              </x14:cfvo>
              <x14:cfvo type="num">
                <xm:f>6</xm:f>
              </x14:cfvo>
              <x14:negativeFillColor rgb="FFFF0000"/>
              <x14:axisColor rgb="FFFF0000"/>
            </x14:dataBar>
          </x14:cfRule>
          <xm:sqref>M17</xm:sqref>
        </x14:conditionalFormatting>
        <x14:conditionalFormatting xmlns:xm="http://schemas.microsoft.com/office/excel/2006/main">
          <x14:cfRule type="dataBar" id="{C738929B-E780-4BEE-8E94-9166A3B64DB9}">
            <x14:dataBar minLength="0" maxLength="100" gradient="0" direction="leftToRight">
              <x14:cfvo type="num">
                <xm:f>0</xm:f>
              </x14:cfvo>
              <x14:cfvo type="num">
                <xm:f>44</xm:f>
              </x14:cfvo>
              <x14:negativeFillColor rgb="FFFF0000"/>
              <x14:axisColor rgb="FFFF0000"/>
            </x14:dataBar>
          </x14:cfRule>
          <xm:sqref>N15</xm:sqref>
        </x14:conditionalFormatting>
        <x14:conditionalFormatting xmlns:xm="http://schemas.microsoft.com/office/excel/2006/main">
          <x14:cfRule type="dataBar" id="{EB8AAF87-0BD8-43F4-9269-0D753D9B8B32}">
            <x14:dataBar minLength="0" maxLength="100" gradient="0" direction="leftToRight">
              <x14:cfvo type="num">
                <xm:f>0</xm:f>
              </x14:cfvo>
              <x14:cfvo type="num">
                <xm:f>31</xm:f>
              </x14:cfvo>
              <x14:negativeFillColor rgb="FFFF0000"/>
              <x14:axisColor rgb="FFFF0000"/>
            </x14:dataBar>
          </x14:cfRule>
          <xm:sqref>O13</xm:sqref>
        </x14:conditionalFormatting>
        <x14:conditionalFormatting xmlns:xm="http://schemas.microsoft.com/office/excel/2006/main">
          <x14:cfRule type="dataBar" id="{8D716ED1-C7EA-47C6-8077-FD3142367F5E}">
            <x14:dataBar minLength="0" maxLength="100" gradient="0" direction="leftToRight">
              <x14:cfvo type="num">
                <xm:f>0</xm:f>
              </x14:cfvo>
              <x14:cfvo type="num">
                <xm:f>23</xm:f>
              </x14:cfvo>
              <x14:negativeFillColor rgb="FFFF0000"/>
              <x14:axisColor rgb="FFFF0000"/>
            </x14:dataBar>
          </x14:cfRule>
          <xm:sqref>P11</xm:sqref>
        </x14:conditionalFormatting>
        <x14:conditionalFormatting xmlns:xm="http://schemas.microsoft.com/office/excel/2006/main">
          <x14:cfRule type="dataBar" id="{2745DA51-9384-469D-89AD-3BA39E6F8D36}">
            <x14:dataBar minLength="0" maxLength="100" gradient="0" direction="leftToRight">
              <x14:cfvo type="num">
                <xm:f>0</xm:f>
              </x14:cfvo>
              <x14:cfvo type="num">
                <xm:f>10</xm:f>
              </x14:cfvo>
              <x14:negativeFillColor rgb="FFFF0000"/>
              <x14:axisColor rgb="FFFF0000"/>
            </x14:dataBar>
          </x14:cfRule>
          <xm:sqref>Q9</xm:sqref>
        </x14:conditionalFormatting>
        <x14:conditionalFormatting xmlns:xm="http://schemas.microsoft.com/office/excel/2006/main">
          <x14:cfRule type="dataBar" id="{2E9CD7D8-9F48-4E14-88FB-B4389A5B02FA}">
            <x14:dataBar minLength="0" maxLength="100" gradient="0" direction="leftToRight">
              <x14:cfvo type="num">
                <xm:f>0</xm:f>
              </x14:cfvo>
              <x14:cfvo type="num">
                <xm:f>6</xm:f>
              </x14:cfvo>
              <x14:negativeFillColor rgb="FFFF0000"/>
              <x14:axisColor rgb="FFFF0000"/>
            </x14:dataBar>
          </x14:cfRule>
          <xm:sqref>Q7</xm:sqref>
        </x14:conditionalFormatting>
      </x14:conditionalFormatting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O239"/>
  <sheetViews>
    <sheetView showGridLines="0" zoomScale="85" zoomScaleNormal="85" workbookViewId="0">
      <pane xSplit="1" ySplit="5" topLeftCell="B15" activePane="bottomRight" state="frozen"/>
      <selection activeCell="O11" sqref="O11"/>
      <selection pane="topRight" activeCell="O11" sqref="O11"/>
      <selection pane="bottomLeft" activeCell="O11" sqref="O11"/>
      <selection pane="bottomRight" activeCell="J18" sqref="J18"/>
    </sheetView>
  </sheetViews>
  <sheetFormatPr defaultRowHeight="15" x14ac:dyDescent="0.25"/>
  <cols>
    <col min="2" max="15" width="23.7109375" customWidth="1"/>
  </cols>
  <sheetData>
    <row r="1" spans="1:15" s="209" customFormat="1" ht="21" customHeight="1" x14ac:dyDescent="0.35">
      <c r="A1" s="437" t="s">
        <v>41</v>
      </c>
      <c r="B1" s="438"/>
      <c r="C1" s="438"/>
      <c r="D1" s="439"/>
      <c r="E1" s="443" t="str">
        <f>IF(ISBLANK('Country profile'!E3),"",UPPER('Country profile'!E3))</f>
        <v>ZAMBIA</v>
      </c>
      <c r="F1" s="444"/>
      <c r="G1" s="435">
        <f>IF(ISBLANK('Country profile'!F13),"",YEAR('Country profile'!F13))</f>
        <v>2017</v>
      </c>
      <c r="N1" s="210"/>
      <c r="O1" s="210"/>
    </row>
    <row r="2" spans="1:15" s="210" customFormat="1" ht="23.25" x14ac:dyDescent="0.35">
      <c r="A2" s="440" t="s">
        <v>40</v>
      </c>
      <c r="B2" s="441"/>
      <c r="C2" s="441"/>
      <c r="D2" s="442"/>
      <c r="E2" s="445"/>
      <c r="F2" s="446"/>
      <c r="G2" s="436"/>
      <c r="H2" s="209"/>
    </row>
    <row r="3" spans="1:15" s="9" customFormat="1" x14ac:dyDescent="0.25">
      <c r="A3" s="33"/>
      <c r="H3" s="39"/>
    </row>
    <row r="4" spans="1:15" s="9" customFormat="1" ht="30.75" customHeight="1" x14ac:dyDescent="0.25">
      <c r="A4" s="433" t="s">
        <v>0</v>
      </c>
      <c r="B4" s="431" t="s">
        <v>34</v>
      </c>
      <c r="C4" s="432"/>
      <c r="D4" s="431" t="s">
        <v>35</v>
      </c>
      <c r="E4" s="432"/>
      <c r="F4" s="431" t="s">
        <v>27</v>
      </c>
      <c r="G4" s="432"/>
      <c r="H4" s="431" t="s">
        <v>30</v>
      </c>
      <c r="I4" s="432"/>
      <c r="J4" s="431" t="s">
        <v>36</v>
      </c>
      <c r="K4" s="432"/>
      <c r="L4" s="431" t="s">
        <v>31</v>
      </c>
      <c r="M4" s="432"/>
      <c r="N4" s="431" t="s">
        <v>25</v>
      </c>
      <c r="O4" s="432"/>
    </row>
    <row r="5" spans="1:15" s="11" customFormat="1" x14ac:dyDescent="0.25">
      <c r="A5" s="434"/>
      <c r="B5" s="212" t="s">
        <v>314</v>
      </c>
      <c r="C5" s="213" t="s">
        <v>33</v>
      </c>
      <c r="D5" s="212" t="s">
        <v>314</v>
      </c>
      <c r="E5" s="214" t="s">
        <v>33</v>
      </c>
      <c r="F5" s="212" t="s">
        <v>314</v>
      </c>
      <c r="G5" s="214" t="s">
        <v>33</v>
      </c>
      <c r="H5" s="212" t="s">
        <v>314</v>
      </c>
      <c r="I5" s="213" t="s">
        <v>33</v>
      </c>
      <c r="J5" s="212" t="s">
        <v>314</v>
      </c>
      <c r="K5" s="213" t="s">
        <v>33</v>
      </c>
      <c r="L5" s="212" t="s">
        <v>314</v>
      </c>
      <c r="M5" s="214" t="s">
        <v>33</v>
      </c>
      <c r="N5" s="212" t="s">
        <v>314</v>
      </c>
      <c r="O5" s="213" t="s">
        <v>33</v>
      </c>
    </row>
    <row r="6" spans="1:15" s="12" customFormat="1" ht="76.5" x14ac:dyDescent="0.25">
      <c r="A6" s="215">
        <v>0</v>
      </c>
      <c r="B6" s="146"/>
      <c r="C6" s="105"/>
      <c r="D6" s="146"/>
      <c r="E6" s="105"/>
      <c r="F6" s="146" t="str">
        <f>IF('Lab dx'!E5=0,'Lab dx'!C5,"")</f>
        <v/>
      </c>
      <c r="G6" s="105" t="str">
        <f>IF('Lab dx'!E5=1,'Lab dx'!C5,"")</f>
        <v>Have contacts with an international rabies reference laboratory or international collaborating/reference center been established?</v>
      </c>
      <c r="H6" s="146"/>
      <c r="I6" s="105"/>
      <c r="J6" s="146"/>
      <c r="K6" s="105"/>
      <c r="L6" s="146" t="str">
        <f>IF('Cross-cutting issues'!E5=0,'Cross-cutting issues'!C5,"")</f>
        <v/>
      </c>
      <c r="M6" s="105" t="str">
        <f>IF('Cross-cutting issues'!E5=1,'Cross-cutting issues'!C5,"")</f>
        <v xml:space="preserve">Are the results of rabies sample(s) shared appropriately with local and national authorities? </v>
      </c>
      <c r="N6" s="146" t="str">
        <f>IF(Legislation!E5=0,Legislation!C5,"")</f>
        <v>Is a case definition available that is consistent with the OIE guidelines for animal rabies?</v>
      </c>
      <c r="O6" s="105" t="str">
        <f>IF(Legislation!E5=1,Legislation!C5,"")</f>
        <v/>
      </c>
    </row>
    <row r="7" spans="1:15" s="12" customFormat="1" ht="76.5" x14ac:dyDescent="0.25">
      <c r="A7" s="216"/>
      <c r="B7" s="147"/>
      <c r="C7" s="106"/>
      <c r="D7" s="147"/>
      <c r="E7" s="106"/>
      <c r="F7" s="147" t="str">
        <f>IF('Lab dx'!E6=0,'Lab dx'!C6,"")</f>
        <v/>
      </c>
      <c r="G7" s="106" t="str">
        <f>IF('Lab dx'!E6=1,'Lab dx'!C6,"")</f>
        <v>Has at least one human or animal rabies suspect sample been submitted to an international rabies reference laboratory for confirmation?</v>
      </c>
      <c r="H7" s="147"/>
      <c r="I7" s="106"/>
      <c r="J7" s="147"/>
      <c r="K7" s="106"/>
      <c r="L7" s="147"/>
      <c r="M7" s="106"/>
      <c r="N7" s="147" t="str">
        <f>IF(Legislation!E7=0,Legislation!C7,"")</f>
        <v/>
      </c>
      <c r="O7" s="106" t="str">
        <f>IF(Legislation!E7=1,Legislation!C7,"")</f>
        <v>Is a case definition available that is consistent with the WHO guidelines for human rabies?</v>
      </c>
    </row>
    <row r="8" spans="1:15" s="12" customFormat="1" ht="51" x14ac:dyDescent="0.25">
      <c r="A8" s="216"/>
      <c r="B8" s="150"/>
      <c r="C8" s="151"/>
      <c r="D8" s="150"/>
      <c r="E8" s="151"/>
      <c r="F8" s="150"/>
      <c r="G8" s="151"/>
      <c r="H8" s="150"/>
      <c r="I8" s="151"/>
      <c r="J8" s="150"/>
      <c r="K8" s="151"/>
      <c r="L8" s="150"/>
      <c r="M8" s="151"/>
      <c r="N8" s="150" t="str">
        <f>IF(Legislation!E9=0,Legislation!C9,"")</f>
        <v/>
      </c>
      <c r="O8" s="151" t="str">
        <f>IF(Legislation!E9=1,Legislation!C9,"")</f>
        <v>Does the national authority report at least one confirmed rabies case to the WHO, OIE or PARACON?</v>
      </c>
    </row>
    <row r="9" spans="1:15" s="12" customFormat="1" ht="63.75" x14ac:dyDescent="0.25">
      <c r="A9" s="215">
        <v>1</v>
      </c>
      <c r="B9" s="146" t="str">
        <f>IF('Data coll &amp; ax'!E5=0,'Data coll &amp; ax'!C5,"")</f>
        <v/>
      </c>
      <c r="C9" s="105" t="str">
        <f>IF('Data coll &amp; ax'!E5=1,'Data coll &amp; ax'!C5,"")</f>
        <v xml:space="preserve">Are dog rabies cases reported from a local to the national level? </v>
      </c>
      <c r="D9" s="146" t="str">
        <f>IF('Prev &amp; Ctrl'!E5=0,'Prev &amp; Ctrl'!C5,"")</f>
        <v/>
      </c>
      <c r="E9" s="105" t="str">
        <f>IF('Prev &amp; Ctrl'!E5=1,'Prev &amp; Ctrl'!C5,"")</f>
        <v>Are vaccines for human rabies prophylaxis available in one or more parts of the country?</v>
      </c>
      <c r="F9" s="146" t="str">
        <f>IF('Lab dx'!E7=0,'Lab dx'!C7,"")</f>
        <v/>
      </c>
      <c r="G9" s="105" t="str">
        <f>IF('Lab dx'!E7=1,'Lab dx'!C7,"")</f>
        <v>Is there capacity to conduct rabies diagnosis in at least one national laboratory (veterinary or medical laboratory)?</v>
      </c>
      <c r="H9" s="146" t="str">
        <f>IF('Dog popn'!E5=0,'Dog popn'!C5,"")</f>
        <v/>
      </c>
      <c r="I9" s="105" t="str">
        <f>IF('Dog popn'!E5=1,'Dog popn'!C5,"")</f>
        <v>Have discussions been held with stakeholders to create a dog population management strategy at a local level?</v>
      </c>
      <c r="J9" s="146" t="str">
        <f>IF(IEC!E5=0,IEC!C5,"")</f>
        <v/>
      </c>
      <c r="K9" s="105" t="str">
        <f>IF(IEC!E5=1,IEC!C5,"")</f>
        <v>Has an assessment been done to determine what message should be communicated to the target audience at a local level?</v>
      </c>
      <c r="L9" s="146" t="str">
        <f>IF('Cross-cutting issues'!E6=0,'Cross-cutting issues'!C6,"")</f>
        <v/>
      </c>
      <c r="M9" s="105" t="str">
        <f>IF('Cross-cutting issues'!E6=1,'Cross-cutting issues'!C6,"")</f>
        <v>Have the main national stakeholders in rabies prevention and control been identified?</v>
      </c>
      <c r="N9" s="146" t="str">
        <f>IF(Legislation!E6=0,Legislation!C6,"")</f>
        <v>Do all of the relevant professionals know the case definition for animal rabies?</v>
      </c>
      <c r="O9" s="105" t="str">
        <f>IF(Legislation!E6=1,Legislation!C6,"")</f>
        <v/>
      </c>
    </row>
    <row r="10" spans="1:15" s="12" customFormat="1" ht="76.5" x14ac:dyDescent="0.25">
      <c r="A10" s="216"/>
      <c r="B10" s="147" t="str">
        <f>IF('Data coll &amp; ax'!E6=0,'Data coll &amp; ax'!C6,"")</f>
        <v/>
      </c>
      <c r="C10" s="106" t="str">
        <f>IF('Data coll &amp; ax'!E6=1,'Data coll &amp; ax'!C6,"")</f>
        <v xml:space="preserve">Are human rabies cases reported from a local to the national level? </v>
      </c>
      <c r="D10" s="147" t="str">
        <f>IF('Prev &amp; Ctrl'!E6=0,'Prev &amp; Ctrl'!C6,"")</f>
        <v/>
      </c>
      <c r="E10" s="106" t="str">
        <f>IF('Prev &amp; Ctrl'!E6=1,'Prev &amp; Ctrl'!C6,"")</f>
        <v>Has the supply and access to WHO pre-qualified human rabies vaccines for PrEP for professionals at risk been ensured in local areas?</v>
      </c>
      <c r="F10" s="147" t="str">
        <f>IF('Lab dx'!E8=0,'Lab dx'!C8,"")</f>
        <v/>
      </c>
      <c r="G10" s="106" t="str">
        <f>IF('Lab dx'!E8=1,'Lab dx'!C8,"")</f>
        <v xml:space="preserve">Have several rabies suspect samples of animals or humans been submitted to a national laboratory and analysed? </v>
      </c>
      <c r="H10" s="147" t="str">
        <f>IF('Dog popn'!E6=0,'Dog popn'!C6,"")</f>
        <v/>
      </c>
      <c r="I10" s="106" t="str">
        <f>IF('Dog popn'!E6=1,'Dog popn'!C6,"")</f>
        <v>Have you involved officials in waste management in your stakeholder meetings</v>
      </c>
      <c r="J10" s="147" t="str">
        <f>IF(IEC!E6=0,IEC!C6,"")</f>
        <v/>
      </c>
      <c r="K10" s="106" t="str">
        <f>IF(IEC!E6=1,IEC!C6,"")</f>
        <v>Have the target audiences been identified at a local level (e.g. at-risk communities, dog owners, children)?</v>
      </c>
      <c r="L10" s="147" t="str">
        <f>IF('Cross-cutting issues'!E7=0,'Cross-cutting issues'!C7,"")</f>
        <v>Have stakeholder consultations been held within the last 3 years at the national level?</v>
      </c>
      <c r="M10" s="106" t="str">
        <f>IF('Cross-cutting issues'!E7=1,'Cross-cutting issues'!C7,"")</f>
        <v/>
      </c>
      <c r="N10" s="147" t="str">
        <f>IF(Legislation!E8=0,Legislation!C8,"")</f>
        <v>Do all of the relevant professionals know the case definition for human rabies?</v>
      </c>
      <c r="O10" s="106" t="str">
        <f>IF(Legislation!E8=1,Legislation!C8,"")</f>
        <v/>
      </c>
    </row>
    <row r="11" spans="1:15" s="12" customFormat="1" ht="76.5" x14ac:dyDescent="0.25">
      <c r="A11" s="216"/>
      <c r="B11" s="147" t="str">
        <f>IF('Data coll &amp; ax'!E7=0,'Data coll &amp; ax'!C7,"")</f>
        <v/>
      </c>
      <c r="C11" s="106" t="str">
        <f>IF('Data coll &amp; ax'!E7=1,'Data coll &amp; ax'!C7,"")</f>
        <v>Are all human or animal rabies testing results being reported to a relevant international database such as WHO, OIE or PARACON?</v>
      </c>
      <c r="D11" s="147" t="str">
        <f>IF('Prev &amp; Ctrl'!E12=0,'Prev &amp; Ctrl'!C12,"")</f>
        <v/>
      </c>
      <c r="E11" s="106" t="str">
        <f>IF('Prev &amp; Ctrl'!E12=1,'Prev &amp; Ctrl'!C12,"")</f>
        <v>Are dog rabies vaccines available in at least one location in the country?</v>
      </c>
      <c r="F11" s="147" t="str">
        <f>IF('Lab dx'!E9=0,'Lab dx'!C9,"")</f>
        <v/>
      </c>
      <c r="G11" s="106" t="str">
        <f>IF('Lab dx'!E9=1,'Lab dx'!C9,"")</f>
        <v>Is animal rabies diagnosis conducted in at least one national laboratory?</v>
      </c>
      <c r="H11" s="147"/>
      <c r="I11" s="106"/>
      <c r="J11" s="147" t="str">
        <f>IF(IEC!E7=0,IEC!C7,"")</f>
        <v>Has an IEC plan* been developed and implemented on a small scale?</v>
      </c>
      <c r="K11" s="106" t="str">
        <f>IF(IEC!E7=1,IEC!C7,"")</f>
        <v/>
      </c>
      <c r="L11" s="147" t="str">
        <f>IF('Cross-cutting issues'!E8=0,'Cross-cutting issues'!C8,"")</f>
        <v>Has an intersectoral rabies task force, committee or working group been established at a local or national level and do they meet at least twice a year?</v>
      </c>
      <c r="M11" s="106" t="str">
        <f>IF('Cross-cutting issues'!E8=1,'Cross-cutting issues'!C8,"")</f>
        <v/>
      </c>
      <c r="N11" s="147" t="str">
        <f>IF(Legislation!E10=0,Legislation!C10,"")</f>
        <v/>
      </c>
      <c r="O11" s="106" t="str">
        <f>IF(Legislation!E10=1,Legislation!C10,"")</f>
        <v>Is there national legislation that is relevant to rabies prevention and control?</v>
      </c>
    </row>
    <row r="12" spans="1:15" s="12" customFormat="1" ht="76.5" x14ac:dyDescent="0.25">
      <c r="A12" s="216"/>
      <c r="B12" s="147" t="str">
        <f>IF('Data coll &amp; ax'!E8=0,'Data coll &amp; ax'!C8,"")</f>
        <v/>
      </c>
      <c r="C12" s="106" t="str">
        <f>IF('Data coll &amp; ax'!E8=1,'Data coll &amp; ax'!C8,"")</f>
        <v xml:space="preserve">Is there capacity to analyze dog rabies data at the national level? </v>
      </c>
      <c r="D12" s="147" t="str">
        <f>IF('Prev &amp; Ctrl'!E13=0,'Prev &amp; Ctrl'!C13,"")</f>
        <v/>
      </c>
      <c r="E12" s="106" t="str">
        <f>IF('Prev &amp; Ctrl'!E13=1,'Prev &amp; Ctrl'!C13,"")</f>
        <v xml:space="preserve">Has dog vaccination been initiated in some parts of the country? </v>
      </c>
      <c r="F12" s="147" t="str">
        <f>IF('Lab dx'!E10=0,'Lab dx'!C10,"")</f>
        <v>Are rabies suspect samples of animals or humans submitted twice yearly to an international laboratory and analysed?</v>
      </c>
      <c r="G12" s="106" t="str">
        <f>IF('Lab dx'!E10=1,'Lab dx'!C10,"")</f>
        <v/>
      </c>
      <c r="H12" s="147"/>
      <c r="I12" s="106"/>
      <c r="J12" s="147" t="str">
        <f>IF(IEC!E8=0,IEC!C8,"")</f>
        <v/>
      </c>
      <c r="K12" s="106" t="str">
        <f>IF(IEC!E8=1,IEC!C8,"")</f>
        <v>Has broad public awareness messaging started at a national level?</v>
      </c>
      <c r="L12" s="147" t="str">
        <f>IF('Cross-cutting issues'!E11=0,'Cross-cutting issues'!C11,"")</f>
        <v/>
      </c>
      <c r="M12" s="106" t="str">
        <f>IF('Cross-cutting issues'!E11=1,'Cross-cutting issues'!C11,"")</f>
        <v>Based on a small-scale experience, has a short term rabies action plan been developed and endorsed by relevant stakeholders at local / national level?</v>
      </c>
      <c r="N12" s="147" t="str">
        <f>IF(Legislation!E11=0,Legislation!C11,"")</f>
        <v/>
      </c>
      <c r="O12" s="106" t="str">
        <f>IF(Legislation!E11=1,Legislation!C11,"")</f>
        <v>If there is legislation, has it been reviewed and endorsed?</v>
      </c>
    </row>
    <row r="13" spans="1:15" s="12" customFormat="1" ht="63.75" x14ac:dyDescent="0.25">
      <c r="A13" s="216"/>
      <c r="B13" s="147" t="str">
        <f>IF('Data coll &amp; ax'!E9=0,'Data coll &amp; ax'!C9,"")</f>
        <v/>
      </c>
      <c r="C13" s="106" t="str">
        <f>IF('Data coll &amp; ax'!E9=1,'Data coll &amp; ax'!C9,"")</f>
        <v xml:space="preserve">Is there capacity to analyze human rabies data at the national level? </v>
      </c>
      <c r="D13" s="147" t="str">
        <f>IF('Prev &amp; Ctrl'!E20=0,'Prev &amp; Ctrl'!C20,"")</f>
        <v/>
      </c>
      <c r="E13" s="106" t="str">
        <f>IF('Prev &amp; Ctrl'!E20=1,'Prev &amp; Ctrl'!C20,"")</f>
        <v xml:space="preserve">Has Integrated Bite Case Management (IBCM)* been implemented at a local level? </v>
      </c>
      <c r="F13" s="147"/>
      <c r="G13" s="106"/>
      <c r="H13" s="147"/>
      <c r="I13" s="106"/>
      <c r="J13" s="147" t="str">
        <f>IF(IEC!E13=0,IEC!C13,"")</f>
        <v/>
      </c>
      <c r="K13" s="106" t="str">
        <f>IF(IEC!E13=1,IEC!C13,"")</f>
        <v xml:space="preserve">Has an assessment been undertaken to determine the training needs of the professionals at a local level? </v>
      </c>
      <c r="L13" s="147" t="str">
        <f>IF('Cross-cutting issues'!E12=0,'Cross-cutting issues'!C12,"")</f>
        <v/>
      </c>
      <c r="M13" s="106" t="str">
        <f>IF('Cross-cutting issues'!E12=1,'Cross-cutting issues'!C12,"")</f>
        <v>Have mechanisms for mobilizing emergency funds in case of an outbreak been identified?</v>
      </c>
      <c r="N13" s="147" t="str">
        <f>IF(Legislation!E12=0,Legislation!C12,"")</f>
        <v/>
      </c>
      <c r="O13" s="106" t="str">
        <f>IF(Legislation!E12=1,Legislation!C12,"")</f>
        <v>Has rabies been made a notifiable disease in animals?</v>
      </c>
    </row>
    <row r="14" spans="1:15" s="12" customFormat="1" ht="63.75" x14ac:dyDescent="0.25">
      <c r="A14" s="216"/>
      <c r="B14" s="147" t="str">
        <f>IF('Data coll &amp; ax'!E10=0,'Data coll &amp; ax'!C10,"")</f>
        <v/>
      </c>
      <c r="C14" s="106" t="str">
        <f>IF('Data coll &amp; ax'!E10=1,'Data coll &amp; ax'!C10,"")</f>
        <v>Has an animal rabies surveillance* system been established at the national level?</v>
      </c>
      <c r="D14" s="147" t="str">
        <f>IF('Prev &amp; Ctrl'!E21=0,'Prev &amp; Ctrl'!C21,"")</f>
        <v/>
      </c>
      <c r="E14" s="106" t="str">
        <f>IF('Prev &amp; Ctrl'!E21=1,'Prev &amp; Ctrl'!C21,"")</f>
        <v>Have Standard Operating Procedures (SOPs) for coordinated action on reported outbreaks* been established?</v>
      </c>
      <c r="F14" s="147"/>
      <c r="G14" s="106"/>
      <c r="H14" s="147"/>
      <c r="I14" s="106"/>
      <c r="J14" s="147" t="str">
        <f>IF(IEC!E14=0,IEC!C14,"")</f>
        <v/>
      </c>
      <c r="K14" s="106" t="str">
        <f>IF(IEC!E14=1,IEC!C14,"")</f>
        <v>Have human and animal health professionals involved in rabies control been identified at a local level?</v>
      </c>
      <c r="L14" s="147"/>
      <c r="M14" s="106"/>
      <c r="N14" s="147" t="str">
        <f>IF(Legislation!E13=0,Legislation!C13,"")</f>
        <v/>
      </c>
      <c r="O14" s="106" t="str">
        <f>IF(Legislation!E13=1,Legislation!C13,"")</f>
        <v>Has rabies been made a notifiable disease in humans?</v>
      </c>
    </row>
    <row r="15" spans="1:15" s="12" customFormat="1" ht="63.75" x14ac:dyDescent="0.25">
      <c r="A15" s="216"/>
      <c r="B15" s="147" t="str">
        <f>IF('Data coll &amp; ax'!E11=0,'Data coll &amp; ax'!C11,"")</f>
        <v/>
      </c>
      <c r="C15" s="106" t="str">
        <f>IF('Data coll &amp; ax'!E11=1,'Data coll &amp; ax'!C11,"")</f>
        <v>Has a human rabies surveillance* system been established at the national level?</v>
      </c>
      <c r="D15" s="147"/>
      <c r="E15" s="106"/>
      <c r="F15" s="147"/>
      <c r="G15" s="106"/>
      <c r="H15" s="147"/>
      <c r="I15" s="106"/>
      <c r="J15" s="147" t="str">
        <f>IF(IEC!E15=0,IEC!C15,"")</f>
        <v/>
      </c>
      <c r="K15" s="106" t="str">
        <f>IF(IEC!E15=1,IEC!C15,"")</f>
        <v>Has a training plan been developed at a local level?</v>
      </c>
      <c r="L15" s="147"/>
      <c r="M15" s="106"/>
      <c r="N15" s="147" t="str">
        <f>IF(Legislation!E14=0,Legislation!C14,"")</f>
        <v/>
      </c>
      <c r="O15" s="106" t="str">
        <f>IF(Legislation!E14=1,Legislation!C14,"")</f>
        <v>Is there legislation that includes the compulsory rabies vaccination of dogs or has it been proposed if it is not already in place?</v>
      </c>
    </row>
    <row r="16" spans="1:15" s="12" customFormat="1" ht="76.5" x14ac:dyDescent="0.25">
      <c r="A16" s="216"/>
      <c r="B16" s="147" t="str">
        <f>IF('Data coll &amp; ax'!E12=0,'Data coll &amp; ax'!C12,"")</f>
        <v/>
      </c>
      <c r="C16" s="106" t="str">
        <f>IF('Data coll &amp; ax'!E12=1,'Data coll &amp; ax'!C12,"")</f>
        <v>Have reports on the number of humans bitten by dogs been compiled and reviewed?</v>
      </c>
      <c r="D16" s="147"/>
      <c r="E16" s="106"/>
      <c r="F16" s="147"/>
      <c r="G16" s="106"/>
      <c r="H16" s="147"/>
      <c r="I16" s="106"/>
      <c r="J16" s="147" t="str">
        <f>IF(IEC!E16=0,IEC!C16,"")</f>
        <v/>
      </c>
      <c r="K16" s="106" t="str">
        <f>IF(IEC!E16=1,IEC!C16,"")</f>
        <v>Have training or refresher courses on rabies and public communication been initiated for professionals in human and animal health at a local level?</v>
      </c>
      <c r="L16" s="147"/>
      <c r="M16" s="106"/>
      <c r="N16" s="147" t="str">
        <f>IF(Legislation!E15=0,Legislation!C15,"")</f>
        <v/>
      </c>
      <c r="O16" s="106" t="str">
        <f>IF(Legislation!E15=1,Legislation!C15,"")</f>
        <v>Does legislation include measures for rabies outbreak response?</v>
      </c>
    </row>
    <row r="17" spans="1:15" s="12" customFormat="1" ht="89.25" x14ac:dyDescent="0.25">
      <c r="A17" s="216"/>
      <c r="B17" s="147" t="str">
        <f>IF('Data coll &amp; ax'!E13=0,'Data coll &amp; ax'!C13,"")</f>
        <v>Have dog population studies and KAP surveys been conducted to determine size, turn-over and accessibility of dogs for vaccination on a small scale?</v>
      </c>
      <c r="C17" s="106" t="str">
        <f>IF('Data coll &amp; ax'!E13=1,'Data coll &amp; ax'!C13,"")</f>
        <v/>
      </c>
      <c r="D17" s="147"/>
      <c r="E17" s="106"/>
      <c r="F17" s="147"/>
      <c r="G17" s="106"/>
      <c r="H17" s="147"/>
      <c r="I17" s="106"/>
      <c r="J17" s="147" t="str">
        <f>IF(IEC!E18=0,IEC!C18,"")</f>
        <v/>
      </c>
      <c r="K17" s="106" t="str">
        <f>IF(IEC!E18=1,IEC!C18,"")</f>
        <v>Has an advocacy stakeholder analysis* been done at a local level and target audiences been identified?</v>
      </c>
      <c r="L17" s="147"/>
      <c r="M17" s="106"/>
      <c r="N17" s="147"/>
      <c r="O17" s="106"/>
    </row>
    <row r="18" spans="1:15" s="12" customFormat="1" ht="38.25" x14ac:dyDescent="0.25">
      <c r="A18" s="217"/>
      <c r="B18" s="148"/>
      <c r="C18" s="107"/>
      <c r="D18" s="148"/>
      <c r="E18" s="107"/>
      <c r="F18" s="148"/>
      <c r="G18" s="107"/>
      <c r="H18" s="148"/>
      <c r="I18" s="107"/>
      <c r="J18" s="148" t="str">
        <f>IF(IEC!E19=0,IEC!C19,"")</f>
        <v>Has an advocacy plan* been developed and implemented at a local level?</v>
      </c>
      <c r="K18" s="107" t="str">
        <f>IF(IEC!E19=1,IEC!C19,"")</f>
        <v/>
      </c>
      <c r="L18" s="148"/>
      <c r="M18" s="107"/>
      <c r="N18" s="148"/>
      <c r="O18" s="107"/>
    </row>
    <row r="19" spans="1:15" s="12" customFormat="1" ht="76.5" x14ac:dyDescent="0.25">
      <c r="A19" s="218">
        <v>2</v>
      </c>
      <c r="B19" s="152" t="str">
        <f>IF('Data coll &amp; ax'!E14=0,'Data coll &amp; ax'!C14,"")</f>
        <v>Have linked human and animal rabies surveillance systems, including agreed SOPs, been established?</v>
      </c>
      <c r="C19" s="153" t="str">
        <f>IF('Data coll &amp; ax'!E14=1,'Data coll &amp; ax'!C14,"")</f>
        <v/>
      </c>
      <c r="D19" s="146" t="str">
        <f>IF('Prev &amp; Ctrl'!E7=0,'Prev &amp; Ctrl'!C7,"")</f>
        <v/>
      </c>
      <c r="E19" s="105" t="str">
        <f>IF('Prev &amp; Ctrl'!E7=1,'Prev &amp; Ctrl'!C7,"")</f>
        <v>Has an assessment* been done to determine the availability and access to PEP (and PreP)?</v>
      </c>
      <c r="F19" s="146" t="str">
        <f>IF('Lab dx'!E11=0,'Lab dx'!C11,"")</f>
        <v/>
      </c>
      <c r="G19" s="105" t="str">
        <f>IF('Lab dx'!E11=1,'Lab dx'!C11,"")</f>
        <v>Is there regular laboratory diagnosis of animal rabies cases in country?</v>
      </c>
      <c r="H19" s="146" t="str">
        <f>IF('Dog popn'!E7=0,'Dog popn'!C7,"")</f>
        <v>Has a DPM* strategy and programmebeen  drafted and shared with all relevant stakeholders at a local level?</v>
      </c>
      <c r="I19" s="105" t="str">
        <f>IF('Dog popn'!E7=1,'Dog popn'!C7,"")</f>
        <v/>
      </c>
      <c r="J19" s="146" t="str">
        <f>IF(IEC!E9=0,IEC!C9,"")</f>
        <v>Has an IEC plan been implemented beyond a local level?</v>
      </c>
      <c r="K19" s="105" t="str">
        <f>IF(IEC!E9=1,IEC!C9,"")</f>
        <v/>
      </c>
      <c r="L19" s="146" t="str">
        <f>IF('Cross-cutting issues'!E9=0,'Cross-cutting issues'!C9,"")</f>
        <v>Are mechanisms for regular intersectoral collaboration in place and are they implemented?</v>
      </c>
      <c r="M19" s="105" t="str">
        <f>IF('Cross-cutting issues'!E9=1,'Cross-cutting issues'!C9,"")</f>
        <v/>
      </c>
      <c r="N19" s="146" t="str">
        <f>IF(Legislation!E16=0,Legislation!C16,"")</f>
        <v/>
      </c>
      <c r="O19" s="105" t="str">
        <f>IF(Legislation!E16=1,Legislation!C16,"")</f>
        <v xml:space="preserve">Has legislation been updated to include specifications on the compulsory vaccination of dogs and the international movement of animals? </v>
      </c>
    </row>
    <row r="20" spans="1:15" s="12" customFormat="1" ht="102" x14ac:dyDescent="0.25">
      <c r="A20" s="218"/>
      <c r="B20" s="152" t="str">
        <f>IF('Data coll &amp; ax'!E15=0,'Data coll &amp; ax'!C15,"")</f>
        <v/>
      </c>
      <c r="C20" s="153" t="str">
        <f>IF('Data coll &amp; ax'!E15=1,'Data coll &amp; ax'!C15,"")</f>
        <v xml:space="preserve">Are human rabies surveillance systems, including feedback mechanisms, functioning and coordinated between administrative levels (national, province, district, municipal, etc.)? </v>
      </c>
      <c r="D20" s="147" t="str">
        <f>IF('Prev &amp; Ctrl'!E8=0,'Prev &amp; Ctrl'!C8,"")</f>
        <v/>
      </c>
      <c r="E20" s="106" t="str">
        <f>IF('Prev &amp; Ctrl'!E8=1,'Prev &amp; Ctrl'!C8,"")</f>
        <v>Are WHO pre-qualified human rabies vaccines available and accessible in most parts of the country?</v>
      </c>
      <c r="F20" s="147" t="str">
        <f>IF('Lab dx'!E12=0,'Lab dx'!C12,"")</f>
        <v/>
      </c>
      <c r="G20" s="106" t="str">
        <f>IF('Lab dx'!E12=1,'Lab dx'!C12,"")</f>
        <v>Has capacity for regular sample collection and transportation been established and functioning?</v>
      </c>
      <c r="H20" s="147" t="str">
        <f>IF('Dog popn'!E8=0,'Dog popn'!C8,"")</f>
        <v>Has the DPM strategy been finalized?</v>
      </c>
      <c r="I20" s="106" t="str">
        <f>IF('Dog popn'!E8=1,'Dog popn'!C8,"")</f>
        <v/>
      </c>
      <c r="J20" s="147" t="str">
        <f>IF(IEC!E10=0,IEC!C10,"")</f>
        <v>Has the IEC plan been reviewed and updated?</v>
      </c>
      <c r="K20" s="106" t="str">
        <f>IF(IEC!E10=1,IEC!C10,"")</f>
        <v/>
      </c>
      <c r="L20" s="147" t="str">
        <f>IF('Cross-cutting issues'!E10=0,'Cross-cutting issues'!C10,"")</f>
        <v>Has the contribution and role of  private sector been clarified and shared with other stakeholders?</v>
      </c>
      <c r="M20" s="106" t="str">
        <f>IF('Cross-cutting issues'!E10=1,'Cross-cutting issues'!C10,"")</f>
        <v/>
      </c>
      <c r="N20" s="147"/>
      <c r="O20" s="106"/>
    </row>
    <row r="21" spans="1:15" s="12" customFormat="1" ht="102" x14ac:dyDescent="0.25">
      <c r="A21" s="218"/>
      <c r="B21" s="152" t="str">
        <f>IF('Data coll &amp; ax'!E16=0,'Data coll &amp; ax'!C16,"")</f>
        <v/>
      </c>
      <c r="C21" s="153" t="str">
        <f>IF('Data coll &amp; ax'!E16=1,'Data coll &amp; ax'!C16,"")</f>
        <v>Are animal rabies surveillance systems, including feedback mechanisms, functioning and coordinated between administrative levels (national, province, district, municipal, etc.)?</v>
      </c>
      <c r="D21" s="147" t="str">
        <f>IF('Prev &amp; Ctrl'!E9=0,'Prev &amp; Ctrl'!C9,"")</f>
        <v/>
      </c>
      <c r="E21" s="106" t="str">
        <f>IF('Prev &amp; Ctrl'!E9=1,'Prev &amp; Ctrl'!C9,"")</f>
        <v>Are any human biologics that are not WHO-pre-qualified being phased out? (e.g. nerve tissue vaccines, low quality vaccines)</v>
      </c>
      <c r="F21" s="147"/>
      <c r="G21" s="106"/>
      <c r="H21" s="147" t="str">
        <f>IF('Dog popn'!E9=0,'Dog popn'!C9,"")</f>
        <v>Has public sensitisation about DPM been built into rabies awareness campaigns at a local level?</v>
      </c>
      <c r="I21" s="106" t="str">
        <f>IF('Dog popn'!E9=1,'Dog popn'!C9,"")</f>
        <v/>
      </c>
      <c r="J21" s="147" t="str">
        <f>IF(IEC!E17=0,IEC!C17,"")</f>
        <v/>
      </c>
      <c r="K21" s="106" t="str">
        <f>IF(IEC!E17=1,IEC!C17,"")</f>
        <v>Has training of human and animal health personnel been conducted in most parts of the country?</v>
      </c>
      <c r="L21" s="147" t="str">
        <f>IF('Cross-cutting issues'!E13=0,'Cross-cutting issues'!C13,"")</f>
        <v>Has a national strategy for rabies prevention, control and eventual elimination been drafted, shared with all relevant stakeholders and finalised?</v>
      </c>
      <c r="M21" s="106" t="str">
        <f>IF('Cross-cutting issues'!E13=1,'Cross-cutting issues'!C13,"")</f>
        <v/>
      </c>
      <c r="N21" s="147"/>
      <c r="O21" s="106"/>
    </row>
    <row r="22" spans="1:15" s="12" customFormat="1" ht="63.75" x14ac:dyDescent="0.25">
      <c r="A22" s="218"/>
      <c r="B22" s="152" t="str">
        <f>IF('Data coll &amp; ax'!E17=0,'Data coll &amp; ax'!C17,"")</f>
        <v>Is information on the epidemiology of rabies regularly shared with all stakeholders?</v>
      </c>
      <c r="C22" s="153" t="str">
        <f>IF('Data coll &amp; ax'!E17=1,'Data coll &amp; ax'!C17,"")</f>
        <v/>
      </c>
      <c r="D22" s="147" t="str">
        <f>IF('Prev &amp; Ctrl'!E14=0,'Prev &amp; Ctrl'!C14,"")</f>
        <v/>
      </c>
      <c r="E22" s="106" t="str">
        <f>IF('Prev &amp; Ctrl'!E14=1,'Prev &amp; Ctrl'!C14,"")</f>
        <v>Are only quality dog vaccines in accordance with OIE standards being used?</v>
      </c>
      <c r="F22" s="147"/>
      <c r="G22" s="106"/>
      <c r="H22" s="147" t="str">
        <f>IF('Dog popn'!E10=0,'Dog popn'!C10,"")</f>
        <v/>
      </c>
      <c r="I22" s="106" t="str">
        <f>IF('Dog popn'!E10=1,'Dog popn'!C10,"")</f>
        <v>Has dog population management been implemented at a local level?</v>
      </c>
      <c r="J22" s="147" t="str">
        <f>IF(IEC!E20=0,IEC!C20,"")</f>
        <v>Have small-scale program successes been communicated to authorities/leaders in other parts of the country?</v>
      </c>
      <c r="K22" s="106" t="str">
        <f>IF(IEC!E20=1,IEC!C20,"")</f>
        <v/>
      </c>
      <c r="L22" s="147" t="str">
        <f>IF('Cross-cutting issues'!E14=0,'Cross-cutting issues'!C14,"")</f>
        <v/>
      </c>
      <c r="M22" s="106" t="str">
        <f>IF('Cross-cutting issues'!E14=1,'Cross-cutting issues'!C14,"")</f>
        <v xml:space="preserve">Have government resources been identified and allocated in support of the national rabies control strategy?  </v>
      </c>
      <c r="N22" s="147"/>
      <c r="O22" s="106"/>
    </row>
    <row r="23" spans="1:15" s="12" customFormat="1" ht="76.5" x14ac:dyDescent="0.25">
      <c r="A23" s="218"/>
      <c r="B23" s="152" t="str">
        <f>IF('Data coll &amp; ax'!E18=0,'Data coll &amp; ax'!C18,"")</f>
        <v>Is the on-going surveillance system for rabies being maintained?</v>
      </c>
      <c r="C23" s="153" t="str">
        <f>IF('Data coll &amp; ax'!E18=1,'Data coll &amp; ax'!C18,"")</f>
        <v/>
      </c>
      <c r="D23" s="147" t="str">
        <f>IF('Prev &amp; Ctrl'!E15=0,'Prev &amp; Ctrl'!C15,"")</f>
        <v/>
      </c>
      <c r="E23" s="106" t="str">
        <f>IF('Prev &amp; Ctrl'!E15=1,'Prev &amp; Ctrl'!C15,"")</f>
        <v>Are dog vaccination campaigns regularly implemented in response to human cases and animal outbreaks?</v>
      </c>
      <c r="F23" s="147"/>
      <c r="G23" s="106"/>
      <c r="H23" s="147" t="str">
        <f>IF('Dog popn'!E11=0,'Dog popn'!C11,"")</f>
        <v/>
      </c>
      <c r="I23" s="106" t="str">
        <f>IF('Dog popn'!E11=1,'Dog popn'!C11,"")</f>
        <v>Have training or refresher courses on animal handling and sterilisation been initiated for professionals in animal health at a local level?</v>
      </c>
      <c r="J23" s="147" t="str">
        <f>IF(IEC!E21=0,IEC!C21,"")</f>
        <v>Has an advocacy stakeholder analysis* been done at a national level and have the target audiences been identified?</v>
      </c>
      <c r="K23" s="106" t="str">
        <f>IF(IEC!E21=1,IEC!C21,"")</f>
        <v/>
      </c>
      <c r="L23" s="147"/>
      <c r="M23" s="106"/>
      <c r="N23" s="147"/>
      <c r="O23" s="106"/>
    </row>
    <row r="24" spans="1:15" s="12" customFormat="1" ht="89.25" x14ac:dyDescent="0.25">
      <c r="A24" s="218"/>
      <c r="B24" s="147"/>
      <c r="C24" s="106"/>
      <c r="D24" s="147" t="str">
        <f>IF('Prev &amp; Ctrl'!E22=0,'Prev &amp; Ctrl'!C22,"")</f>
        <v>Have IBCM SOPs, including sharing of information between sectors, been agreed upon?</v>
      </c>
      <c r="E24" s="106" t="str">
        <f>IF('Prev &amp; Ctrl'!E22=1,'Prev &amp; Ctrl'!C22,"")</f>
        <v/>
      </c>
      <c r="F24" s="147"/>
      <c r="G24" s="106"/>
      <c r="H24" s="147"/>
      <c r="I24" s="106"/>
      <c r="J24" s="147" t="str">
        <f>IF(IEC!E22=0,IEC!C22,"")</f>
        <v>Has an advocacy campaign to national leaders/authorities been undertaken to ensure that a national rabies control strategy is created and properly resourced?</v>
      </c>
      <c r="K24" s="106" t="str">
        <f>IF(IEC!E22=1,IEC!C22,"")</f>
        <v/>
      </c>
      <c r="L24" s="147"/>
      <c r="M24" s="106"/>
      <c r="N24" s="147"/>
      <c r="O24" s="106"/>
    </row>
    <row r="25" spans="1:15" s="12" customFormat="1" ht="38.25" x14ac:dyDescent="0.25">
      <c r="A25" s="218"/>
      <c r="B25" s="150"/>
      <c r="C25" s="151"/>
      <c r="D25" s="147" t="str">
        <f>IF('Prev &amp; Ctrl'!E23=0,'Prev &amp; Ctrl'!C23,"")</f>
        <v/>
      </c>
      <c r="E25" s="106" t="str">
        <f>IF('Prev &amp; Ctrl'!E23=1,'Prev &amp; Ctrl'!C23,"")</f>
        <v xml:space="preserve">Are SOPs available for the observation of dogs involved in biting incidents? </v>
      </c>
      <c r="F25" s="150"/>
      <c r="G25" s="151"/>
      <c r="H25" s="150"/>
      <c r="I25" s="151"/>
      <c r="J25" s="150"/>
      <c r="K25" s="151"/>
      <c r="L25" s="150"/>
      <c r="M25" s="151"/>
      <c r="N25" s="150"/>
      <c r="O25" s="151"/>
    </row>
    <row r="26" spans="1:15" s="12" customFormat="1" ht="51" x14ac:dyDescent="0.25">
      <c r="A26" s="218"/>
      <c r="B26" s="150"/>
      <c r="C26" s="151"/>
      <c r="D26" s="147" t="str">
        <f>IF('Prev &amp; Ctrl'!E24=0,'Prev &amp; Ctrl'!C24,"")</f>
        <v/>
      </c>
      <c r="E26" s="106" t="str">
        <f>IF('Prev &amp; Ctrl'!E24=1,'Prev &amp; Ctrl'!C24,"")</f>
        <v>Have facilities or protocols been established for the observation of rabies-suspected dogs?</v>
      </c>
      <c r="F26" s="150"/>
      <c r="G26" s="151"/>
      <c r="H26" s="150"/>
      <c r="I26" s="151"/>
      <c r="J26" s="150"/>
      <c r="K26" s="151"/>
      <c r="L26" s="150"/>
      <c r="M26" s="151"/>
      <c r="N26" s="150"/>
      <c r="O26" s="151"/>
    </row>
    <row r="27" spans="1:15" s="12" customFormat="1" ht="31.5" x14ac:dyDescent="0.25">
      <c r="A27" s="219"/>
      <c r="B27" s="150"/>
      <c r="C27" s="151"/>
      <c r="D27" s="150"/>
      <c r="E27" s="151"/>
      <c r="F27" s="150"/>
      <c r="G27" s="151"/>
      <c r="H27" s="150"/>
      <c r="I27" s="151"/>
      <c r="J27" s="150"/>
      <c r="K27" s="151"/>
      <c r="L27" s="150"/>
      <c r="M27" s="151"/>
      <c r="N27" s="150"/>
      <c r="O27" s="151"/>
    </row>
    <row r="28" spans="1:15" s="12" customFormat="1" ht="76.5" x14ac:dyDescent="0.25">
      <c r="A28" s="215">
        <v>3</v>
      </c>
      <c r="B28" s="154" t="str">
        <f>IF('Data coll &amp; ax'!E19=0,'Data coll &amp; ax'!C19,"")</f>
        <v xml:space="preserve">Have field investigations for all suspected human rabies cases been conducted? </v>
      </c>
      <c r="C28" s="108" t="str">
        <f>IF('Data coll &amp; ax'!E19=1,'Data coll &amp; ax'!C19,"")</f>
        <v/>
      </c>
      <c r="D28" s="146" t="str">
        <f>IF('Prev &amp; Ctrl'!E10=0,'Prev &amp; Ctrl'!C10,"")</f>
        <v/>
      </c>
      <c r="E28" s="105" t="str">
        <f>IF('Prev &amp; Ctrl'!E10=1,'Prev &amp; Ctrl'!C10,"")</f>
        <v>Is WHO pre-qualified Pre- and Post- Exposure Prophylaxis available and accessible to high risk and exposed individuals throughout the country?</v>
      </c>
      <c r="F28" s="146" t="str">
        <f>IF('Lab dx'!E13=0,'Lab dx'!C13,"")</f>
        <v/>
      </c>
      <c r="G28" s="105" t="str">
        <f>IF('Lab dx'!E13=1,'Lab dx'!C13,"")</f>
        <v>Are wildlife samples submitted for rabies laboratory diagnosis?</v>
      </c>
      <c r="H28" s="146" t="str">
        <f>IF('Dog popn'!E12=0,'Dog popn'!C12,"")</f>
        <v>Has the DPM strategy been assessed and refined based on current dog ecology or KAP surveys?</v>
      </c>
      <c r="I28" s="105" t="str">
        <f>IF('Dog popn'!E12=1,'Dog popn'!C12,"")</f>
        <v/>
      </c>
      <c r="J28" s="146" t="str">
        <f>IF(IEC!E11=0,IEC!C11,"")</f>
        <v>Has the IEC plan been integrated into the national rabies strategy and implemented at national level?</v>
      </c>
      <c r="K28" s="105" t="str">
        <f>IF(IEC!E11=1,IEC!C11,"")</f>
        <v/>
      </c>
      <c r="L28" s="146" t="str">
        <f>IF('Cross-cutting issues'!E15=0,'Cross-cutting issues'!C15,"")</f>
        <v xml:space="preserve">Has the national strategy been refined based on monitoring and evaluation? </v>
      </c>
      <c r="M28" s="105" t="str">
        <f>IF('Cross-cutting issues'!E15=1,'Cross-cutting issues'!C15,"")</f>
        <v/>
      </c>
      <c r="N28" s="146" t="str">
        <f>IF(Legislation!E17=0,Legislation!C17,"")</f>
        <v/>
      </c>
      <c r="O28" s="105" t="str">
        <f>IF(Legislation!E17=1,Legislation!C17,"")</f>
        <v>Is the relevant legislation enforced at the national level?</v>
      </c>
    </row>
    <row r="29" spans="1:15" s="12" customFormat="1" ht="89.25" x14ac:dyDescent="0.25">
      <c r="A29" s="216"/>
      <c r="B29" s="149" t="str">
        <f>IF('Data coll &amp; ax'!E20=0,'Data coll &amp; ax'!C20,"")</f>
        <v>Is epidemiological evidence available to rule out dog-transmitted human rabies cases?</v>
      </c>
      <c r="C29" s="109" t="str">
        <f>IF('Data coll &amp; ax'!E20=1,'Data coll &amp; ax'!C20,"")</f>
        <v/>
      </c>
      <c r="D29" s="149" t="str">
        <f>IF('Prev &amp; Ctrl'!E16=0,'Prev &amp; Ctrl'!C16,"")</f>
        <v xml:space="preserve">Are mass dog vaccination campaigns reaching at least 70% of the total dog population conducted according to the national rabies strategy? </v>
      </c>
      <c r="E29" s="109" t="str">
        <f>IF('Prev &amp; Ctrl'!E16=1,'Prev &amp; Ctrl'!C16,"")</f>
        <v/>
      </c>
      <c r="F29" s="149" t="str">
        <f>IF('Lab dx'!E14=0,'Lab dx'!C14,"")</f>
        <v/>
      </c>
      <c r="G29" s="109" t="str">
        <f>IF('Lab dx'!E14=1,'Lab dx'!C14,"")</f>
        <v>Is access to reliable laboratory diagnosis available throughout the country for animal samples (and if possible also for human and wildlife samples)?</v>
      </c>
      <c r="H29" s="149" t="str">
        <f>IF('Dog popn'!E13=0,'Dog popn'!C13,"")</f>
        <v/>
      </c>
      <c r="I29" s="109" t="str">
        <f>IF('Dog popn'!E13=1,'Dog popn'!C13,"")</f>
        <v>Have rabies awareness campaigns, including responsible dog ownership, been expanded to more areas?</v>
      </c>
      <c r="J29" s="149" t="str">
        <f>IF(IEC!E23=0,IEC!C23,"")</f>
        <v>Have human rabies free zones been declared publicly?</v>
      </c>
      <c r="K29" s="109" t="str">
        <f>IF(IEC!E23=1,IEC!C23,"")</f>
        <v/>
      </c>
      <c r="L29" s="149"/>
      <c r="M29" s="109"/>
      <c r="N29" s="149"/>
      <c r="O29" s="109"/>
    </row>
    <row r="30" spans="1:15" s="12" customFormat="1" ht="76.5" x14ac:dyDescent="0.25">
      <c r="A30" s="216"/>
      <c r="B30" s="149" t="str">
        <f>IF('Data coll &amp; ax'!E21=0,'Data coll &amp; ax'!C21,"")</f>
        <v/>
      </c>
      <c r="C30" s="109" t="str">
        <f>IF('Data coll &amp; ax'!E21=1,'Data coll &amp; ax'!C21,"")</f>
        <v>Has an advocacy plan been approved by the government for local level implementation?</v>
      </c>
      <c r="D30" s="149" t="str">
        <f>IF('Prev &amp; Ctrl'!E17=0,'Prev &amp; Ctrl'!C17,"")</f>
        <v>Are post-vaccination surveys* in dogs being carried out to evaluate vaccination coverage?</v>
      </c>
      <c r="E30" s="109" t="str">
        <f>IF('Prev &amp; Ctrl'!E17=1,'Prev &amp; Ctrl'!C17,"")</f>
        <v/>
      </c>
      <c r="F30" s="149" t="str">
        <f>IF('Lab dx'!E15=0,'Lab dx'!C15,"")</f>
        <v>Is there regular characterization and analysis of circulating rabies virus variants by a national or international laboratory?</v>
      </c>
      <c r="G30" s="109" t="str">
        <f>IF('Lab dx'!E15=1,'Lab dx'!C15,"")</f>
        <v/>
      </c>
      <c r="H30" s="149" t="str">
        <f>IF('Dog popn'!E14=0,'Dog popn'!C14,"")</f>
        <v/>
      </c>
      <c r="I30" s="109" t="str">
        <f>IF('Dog popn'!E14=1,'Dog popn'!C14,"")</f>
        <v>Has veterinary and animal technician training been completed across most of country?</v>
      </c>
      <c r="J30" s="149"/>
      <c r="K30" s="109"/>
      <c r="L30" s="149"/>
      <c r="M30" s="109"/>
      <c r="N30" s="149"/>
      <c r="O30" s="109"/>
    </row>
    <row r="31" spans="1:15" s="12" customFormat="1" ht="76.5" x14ac:dyDescent="0.25">
      <c r="A31" s="216"/>
      <c r="B31" s="149" t="str">
        <f>IF('Data coll &amp; ax'!E22=0,'Data coll &amp; ax'!C22,"")</f>
        <v/>
      </c>
      <c r="C31" s="109" t="str">
        <f>IF('Data coll &amp; ax'!E22=1,'Data coll &amp; ax'!C22,"")</f>
        <v>Are field investigations and laboratory confirmations conducted for all suspected rabies outbreaks in dogs?</v>
      </c>
      <c r="D31" s="149" t="str">
        <f>IF('Prev &amp; Ctrl'!E25=0,'Prev &amp; Ctrl'!C25,"")</f>
        <v/>
      </c>
      <c r="E31" s="109" t="str">
        <f>IF('Prev &amp; Ctrl'!E25=1,'Prev &amp; Ctrl'!C25,"")</f>
        <v>Is there capacity to conduct field investigations and planned outbreak responses for animal and human rabies cases in the entire country?</v>
      </c>
      <c r="F31" s="149"/>
      <c r="G31" s="109"/>
      <c r="H31" s="149" t="str">
        <f>IF('Dog popn'!E15=0,'Dog popn'!C15,"")</f>
        <v>Has the dog population management strategy been implemented nationwide?</v>
      </c>
      <c r="I31" s="109" t="str">
        <f>IF('Dog popn'!E15=1,'Dog popn'!C15,"")</f>
        <v/>
      </c>
      <c r="J31" s="149"/>
      <c r="K31" s="109"/>
      <c r="L31" s="149"/>
      <c r="M31" s="109"/>
      <c r="N31" s="149"/>
      <c r="O31" s="109"/>
    </row>
    <row r="32" spans="1:15" s="12" customFormat="1" ht="102" x14ac:dyDescent="0.25">
      <c r="A32" s="216"/>
      <c r="B32" s="275" t="str">
        <f>IF('Data coll &amp; ax'!E25=0,'Data coll &amp; ax'!C25,"")</f>
        <v>Has the collection of local or national health economic and/or other disease prioritization tool data* on rabies control been initiated to make the case for rabies control investment?</v>
      </c>
      <c r="C32" s="276" t="str">
        <f>IF('Data coll &amp; ax'!E25=1,'Data coll &amp; ax'!C25,"")</f>
        <v/>
      </c>
      <c r="D32" s="275" t="str">
        <f>IF('Prev &amp; Ctrl'!E26=0,'Prev &amp; Ctrl'!C26,"")</f>
        <v>Have potential rabies-free zones been identified where canine variant cases have been absent for at least a 2 year period?</v>
      </c>
      <c r="E32" s="276" t="str">
        <f>IF('Prev &amp; Ctrl'!E26=1,'Prev &amp; Ctrl'!C26,"")</f>
        <v/>
      </c>
      <c r="F32" s="275"/>
      <c r="G32" s="276"/>
      <c r="H32" s="275"/>
      <c r="I32" s="276"/>
      <c r="J32" s="275"/>
      <c r="K32" s="276"/>
      <c r="L32" s="275"/>
      <c r="M32" s="276"/>
      <c r="N32" s="275"/>
      <c r="O32" s="276"/>
    </row>
    <row r="33" spans="1:15" s="12" customFormat="1" ht="89.25" x14ac:dyDescent="0.25">
      <c r="A33" s="217"/>
      <c r="B33" s="228" t="str">
        <f>IF('Data coll &amp; ax'!E26=0,'Data coll &amp; ax'!C26,"")</f>
        <v>Have the health economic data and/or other disease prioritization tool analyses been expanded to support further prioritization within the national rabies control programme?</v>
      </c>
      <c r="C33" s="229" t="str">
        <f>IF('Data coll &amp; ax'!E26=1,'Data coll &amp; ax'!C26,"")</f>
        <v/>
      </c>
      <c r="D33" s="228" t="str">
        <f>IF('Prev &amp; Ctrl'!E27=0,'Prev &amp; Ctrl'!C27,"")</f>
        <v>Has dialogue been initiated with neighbouring countries to prevent the re-introduction of rabies into designated rabies-free zones?</v>
      </c>
      <c r="E33" s="229" t="str">
        <f>IF('Prev &amp; Ctrl'!E27=1,'Prev &amp; Ctrl'!C27,"")</f>
        <v/>
      </c>
      <c r="F33" s="228"/>
      <c r="G33" s="229"/>
      <c r="H33" s="228"/>
      <c r="I33" s="229"/>
      <c r="J33" s="228"/>
      <c r="K33" s="229"/>
      <c r="L33" s="228"/>
      <c r="M33" s="229"/>
      <c r="N33" s="228"/>
      <c r="O33" s="229"/>
    </row>
    <row r="34" spans="1:15" s="12" customFormat="1" ht="89.25" x14ac:dyDescent="0.25">
      <c r="A34" s="218">
        <v>4</v>
      </c>
      <c r="B34" s="149" t="str">
        <f>IF('Data coll &amp; ax'!E23=0,'Data coll &amp; ax'!C23,"")</f>
        <v>Are existing surveillance activities for all suspected cases in humans maintained in the country?</v>
      </c>
      <c r="C34" s="109" t="str">
        <f>IF('Data coll &amp; ax'!E23=1,'Data coll &amp; ax'!C23,"")</f>
        <v/>
      </c>
      <c r="D34" s="146" t="str">
        <f>IF('Prev &amp; Ctrl'!E18=0,'Prev &amp; Ctrl'!C18,"")</f>
        <v/>
      </c>
      <c r="E34" s="105" t="str">
        <f>IF('Prev &amp; Ctrl'!E18=1,'Prev &amp; Ctrl'!C18,"")</f>
        <v>Are dog vaccination campaigns maintained in zones where dog rabies is still present or where otherwise justified (e.g. risk of introduction)?</v>
      </c>
      <c r="F34" s="146" t="str">
        <f>IF('Lab dx'!E16=0,'Lab dx'!C16,"")</f>
        <v>Is there maintenance of existing surveillance activities, including ongoing laboratory investigation, for all suspected cases in dogs in the country?</v>
      </c>
      <c r="G34" s="105" t="str">
        <f>IF('Lab dx'!E16=1,'Lab dx'!C16,"")</f>
        <v/>
      </c>
      <c r="H34" s="146" t="str">
        <f>IF('Dog popn'!E16=0,'Dog popn'!C16,"")</f>
        <v/>
      </c>
      <c r="I34" s="105" t="str">
        <f>IF('Dog popn'!E16=1,'Dog popn'!C16,"")</f>
        <v>Have dog population management and responsible dog ownership campaigns been continued after the elimination of canine-mediated human rabies?</v>
      </c>
      <c r="J34" s="146" t="str">
        <f>IF(IEC!E24=0,IEC!C24,"")</f>
        <v xml:space="preserve">Has national freedom from dog-transmitted rabies been publically declared? </v>
      </c>
      <c r="K34" s="105" t="str">
        <f>IF(IEC!E24=1,IEC!C24,"")</f>
        <v/>
      </c>
      <c r="L34" s="146" t="str">
        <f>IF('Cross-cutting issues'!E16=0,'Cross-cutting issues'!C16,"")</f>
        <v/>
      </c>
      <c r="M34" s="105" t="str">
        <f>IF('Cross-cutting issues'!E16=1,'Cross-cutting issues'!C16,"")</f>
        <v>Have veterinary border inspection and quarantine measures been fully implemented in accordance with national regulations?</v>
      </c>
      <c r="N34" s="152"/>
      <c r="O34" s="153"/>
    </row>
    <row r="35" spans="1:15" s="12" customFormat="1" ht="89.25" x14ac:dyDescent="0.25">
      <c r="A35" s="218"/>
      <c r="B35" s="149" t="str">
        <f>IF('Data coll &amp; ax'!E24=0,'Data coll &amp; ax'!C24,"")</f>
        <v>Has the epidemiological data from the routine surveillance of all animals (working animals, livestock and wildlife) been used to refine the national rabies strategy?</v>
      </c>
      <c r="C35" s="109" t="str">
        <f>IF('Data coll &amp; ax'!E24=1,'Data coll &amp; ax'!C24,"")</f>
        <v/>
      </c>
      <c r="D35" s="147" t="str">
        <f>IF('Prev &amp; Ctrl'!E28=0,'Prev &amp; Ctrl'!C28,"")</f>
        <v>Has freedom from dog-transmitted rabies in the entire country been verified by the absence of canine variant cases for at least a 2 year period?</v>
      </c>
      <c r="E35" s="106" t="str">
        <f>IF('Prev &amp; Ctrl'!E28=1,'Prev &amp; Ctrl'!C28,"")</f>
        <v/>
      </c>
      <c r="F35" s="147"/>
      <c r="G35" s="106"/>
      <c r="H35" s="147"/>
      <c r="I35" s="106"/>
      <c r="J35" s="147" t="str">
        <f>IF(IEC!E25=0,IEC!C25,"")</f>
        <v xml:space="preserve">Has national freedom from canine-mediated human rabies been publically declared? </v>
      </c>
      <c r="K35" s="106" t="str">
        <f>IF(IEC!E25=1,IEC!C25,"")</f>
        <v/>
      </c>
      <c r="L35" s="147"/>
      <c r="M35" s="106"/>
      <c r="N35" s="147"/>
      <c r="O35" s="106"/>
    </row>
    <row r="36" spans="1:15" s="12" customFormat="1" ht="76.5" x14ac:dyDescent="0.25">
      <c r="A36" s="219"/>
      <c r="B36" s="147"/>
      <c r="C36" s="106"/>
      <c r="D36" s="147" t="str">
        <f>IF('Prev &amp; Ctrl'!E29=0,'Prev &amp; Ctrl'!C29,"")</f>
        <v>Has an emergency response/contingency plan been developed to address any reintroduced case of animal rabies involving a canine variant?</v>
      </c>
      <c r="E36" s="106" t="str">
        <f>IF('Prev &amp; Ctrl'!E29=1,'Prev &amp; Ctrl'!C29,"")</f>
        <v/>
      </c>
      <c r="F36" s="147"/>
      <c r="G36" s="106"/>
      <c r="H36" s="147"/>
      <c r="I36" s="106"/>
      <c r="J36" s="147"/>
      <c r="K36" s="106"/>
      <c r="L36" s="147"/>
      <c r="M36" s="106"/>
      <c r="N36" s="147"/>
      <c r="O36" s="106"/>
    </row>
    <row r="37" spans="1:15" s="12" customFormat="1" ht="31.5" x14ac:dyDescent="0.25">
      <c r="A37" s="219"/>
      <c r="B37" s="150"/>
      <c r="C37" s="151"/>
      <c r="D37" s="150"/>
      <c r="E37" s="151"/>
      <c r="F37" s="150"/>
      <c r="G37" s="151"/>
      <c r="H37" s="150"/>
      <c r="I37" s="151"/>
      <c r="J37" s="150"/>
      <c r="K37" s="151"/>
      <c r="L37" s="150"/>
      <c r="M37" s="151"/>
      <c r="N37" s="150"/>
      <c r="O37" s="151"/>
    </row>
    <row r="38" spans="1:15" s="12" customFormat="1" ht="76.5" x14ac:dyDescent="0.25">
      <c r="A38" s="215">
        <v>5</v>
      </c>
      <c r="B38" s="146"/>
      <c r="C38" s="105"/>
      <c r="D38" s="146" t="str">
        <f>IF('Prev &amp; Ctrl'!E11=0,'Prev &amp; Ctrl'!C11,"")</f>
        <v>Have modified protocols for PEP administration for rabies-free areas been implemented?</v>
      </c>
      <c r="E38" s="105" t="str">
        <f>IF('Prev &amp; Ctrl'!E11=1,'Prev &amp; Ctrl'!C11,"")</f>
        <v/>
      </c>
      <c r="F38" s="146" t="str">
        <f>IF('Lab dx'!E17=0,'Lab dx'!C17,"")</f>
        <v>Are there on-going laboratory investigations of all suspected cases in domestic and wild animal species in the country?</v>
      </c>
      <c r="G38" s="105" t="str">
        <f>IF('Lab dx'!E17=1,'Lab dx'!C17,"")</f>
        <v/>
      </c>
      <c r="H38" s="146" t="str">
        <f>IF('Dog popn'!E17=0,'Dog popn'!C17,"")</f>
        <v>Have dog population management and responsible dog ownership campaigns been continued as part of the post-elimination strategy?</v>
      </c>
      <c r="I38" s="105" t="str">
        <f>IF('Dog popn'!E17=1,'Dog popn'!C17,"")</f>
        <v/>
      </c>
      <c r="J38" s="146" t="str">
        <f>IF(IEC!E12=0,IEC!C12,"")</f>
        <v>Have awareness programmes focusing on the maintenance of freedom from dog and dog transmitted human rabies been implemented?</v>
      </c>
      <c r="K38" s="105" t="str">
        <f>IF(IEC!E12=1,IEC!C12,"")</f>
        <v/>
      </c>
      <c r="L38" s="146"/>
      <c r="M38" s="105"/>
      <c r="N38" s="146"/>
      <c r="O38" s="105"/>
    </row>
    <row r="39" spans="1:15" s="12" customFormat="1" ht="51" x14ac:dyDescent="0.25">
      <c r="A39" s="216"/>
      <c r="B39" s="147"/>
      <c r="C39" s="106"/>
      <c r="D39" s="147" t="str">
        <f>IF('Prev &amp; Ctrl'!E19=0,'Prev &amp; Ctrl'!C19,"")</f>
        <v/>
      </c>
      <c r="E39" s="106" t="str">
        <f>IF('Prev &amp; Ctrl'!E19=1,'Prev &amp; Ctrl'!C19,"")</f>
        <v>Based on risk assessments, are dog vaccination campaigns being maintained where justified?</v>
      </c>
      <c r="F39" s="147"/>
      <c r="G39" s="106"/>
      <c r="H39" s="147"/>
      <c r="I39" s="106"/>
      <c r="J39" s="147"/>
      <c r="K39" s="106"/>
      <c r="L39" s="147"/>
      <c r="M39" s="106"/>
      <c r="N39" s="147"/>
      <c r="O39" s="106"/>
    </row>
    <row r="40" spans="1:15" s="12" customFormat="1" ht="51" x14ac:dyDescent="0.25">
      <c r="A40" s="217"/>
      <c r="B40" s="148"/>
      <c r="C40" s="107"/>
      <c r="D40" s="148" t="str">
        <f>IF('Prev &amp; Ctrl'!E30=0,'Prev &amp; Ctrl'!C30,"")</f>
        <v>Has the capacity for outbreak and re-introduction response been maintained?</v>
      </c>
      <c r="E40" s="107" t="str">
        <f>IF('Prev &amp; Ctrl'!E30=1,'Prev &amp; Ctrl'!C30,"")</f>
        <v/>
      </c>
      <c r="F40" s="148"/>
      <c r="G40" s="107"/>
      <c r="H40" s="148"/>
      <c r="I40" s="107"/>
      <c r="J40" s="148"/>
      <c r="K40" s="107"/>
      <c r="L40" s="148"/>
      <c r="M40" s="107"/>
      <c r="N40" s="148"/>
      <c r="O40" s="107"/>
    </row>
    <row r="41" spans="1:15" s="145" customFormat="1" ht="12.75" x14ac:dyDescent="0.25"/>
    <row r="42" spans="1:15" s="145" customFormat="1" ht="12.75" x14ac:dyDescent="0.25"/>
    <row r="43" spans="1:15" s="145" customFormat="1" ht="12.75" x14ac:dyDescent="0.25"/>
    <row r="44" spans="1:15" s="145" customFormat="1" ht="12.75" x14ac:dyDescent="0.25"/>
    <row r="45" spans="1:15" s="145" customFormat="1" ht="12.75" x14ac:dyDescent="0.25"/>
    <row r="46" spans="1:15" s="145" customFormat="1" ht="12.75" x14ac:dyDescent="0.25"/>
    <row r="47" spans="1:15" s="145" customFormat="1" ht="12.75" x14ac:dyDescent="0.25"/>
    <row r="48" spans="1:15" s="145" customFormat="1" ht="12.75" x14ac:dyDescent="0.25"/>
    <row r="49" s="145" customFormat="1" ht="12.75" x14ac:dyDescent="0.25"/>
    <row r="50" s="145" customFormat="1" ht="12.75" x14ac:dyDescent="0.25"/>
    <row r="51" s="145" customFormat="1" ht="12.75" x14ac:dyDescent="0.25"/>
    <row r="52" s="145" customFormat="1" ht="12.75" x14ac:dyDescent="0.25"/>
    <row r="53" s="145" customFormat="1" ht="12.75" x14ac:dyDescent="0.25"/>
    <row r="54" s="145" customFormat="1" ht="12.75" x14ac:dyDescent="0.25"/>
    <row r="55" s="145" customFormat="1" ht="12.75" x14ac:dyDescent="0.25"/>
    <row r="56" s="145" customFormat="1" ht="12.75" x14ac:dyDescent="0.25"/>
    <row r="57" s="145" customFormat="1" ht="12.75" x14ac:dyDescent="0.25"/>
    <row r="58" s="145" customFormat="1" ht="12.75" x14ac:dyDescent="0.25"/>
    <row r="59" s="145" customFormat="1" ht="12.75" x14ac:dyDescent="0.25"/>
    <row r="60" s="145" customFormat="1" ht="12.75" x14ac:dyDescent="0.25"/>
    <row r="61" s="145" customFormat="1" ht="12.75" x14ac:dyDescent="0.25"/>
    <row r="62" s="145" customFormat="1" ht="12.75" x14ac:dyDescent="0.25"/>
    <row r="63" s="145" customFormat="1" ht="12.75" x14ac:dyDescent="0.25"/>
    <row r="64" s="145" customFormat="1" ht="12.75" x14ac:dyDescent="0.25"/>
    <row r="65" s="145" customFormat="1" ht="12.75" x14ac:dyDescent="0.25"/>
    <row r="66" s="145" customFormat="1" ht="12.75" x14ac:dyDescent="0.25"/>
    <row r="67" s="145" customFormat="1" ht="12.75" x14ac:dyDescent="0.25"/>
    <row r="68" s="145" customFormat="1" ht="12.75" x14ac:dyDescent="0.25"/>
    <row r="69" s="145" customFormat="1" ht="12.75" x14ac:dyDescent="0.25"/>
    <row r="70" s="145" customFormat="1" ht="12.75" x14ac:dyDescent="0.25"/>
    <row r="71" s="145" customFormat="1" ht="12.75" x14ac:dyDescent="0.25"/>
    <row r="72" s="145" customFormat="1" ht="12.75" x14ac:dyDescent="0.25"/>
    <row r="73" s="145" customFormat="1" ht="12.75" x14ac:dyDescent="0.25"/>
    <row r="74" s="145" customFormat="1" ht="12.75" x14ac:dyDescent="0.25"/>
    <row r="75" s="145" customFormat="1" ht="12.75" x14ac:dyDescent="0.25"/>
    <row r="76" s="145" customFormat="1" ht="12.75" x14ac:dyDescent="0.25"/>
    <row r="77" s="145" customFormat="1" ht="12.75" x14ac:dyDescent="0.25"/>
    <row r="78" s="145" customFormat="1" ht="12.75" x14ac:dyDescent="0.25"/>
    <row r="79" s="145" customFormat="1" ht="12.75" x14ac:dyDescent="0.25"/>
    <row r="80" s="145" customFormat="1" ht="12.75" x14ac:dyDescent="0.25"/>
    <row r="81" s="145" customFormat="1" ht="12.75" x14ac:dyDescent="0.25"/>
    <row r="82" s="145" customFormat="1" ht="12.75" x14ac:dyDescent="0.25"/>
    <row r="83" s="145" customFormat="1" ht="12.75" x14ac:dyDescent="0.25"/>
    <row r="84" s="145" customFormat="1" ht="12.75" x14ac:dyDescent="0.25"/>
    <row r="85" s="145" customFormat="1" ht="12.75" x14ac:dyDescent="0.25"/>
    <row r="86" s="145" customFormat="1" ht="12.75" x14ac:dyDescent="0.25"/>
    <row r="87" s="145" customFormat="1" ht="12.75" x14ac:dyDescent="0.25"/>
    <row r="88" s="145" customFormat="1" ht="12.75" x14ac:dyDescent="0.25"/>
    <row r="89" s="145" customFormat="1" ht="12.75" x14ac:dyDescent="0.25"/>
    <row r="90" s="145" customFormat="1" ht="12.75" x14ac:dyDescent="0.25"/>
    <row r="91" s="145" customFormat="1" ht="12.75" x14ac:dyDescent="0.25"/>
    <row r="92" s="145" customFormat="1" ht="12.75" x14ac:dyDescent="0.25"/>
    <row r="93" s="145" customFormat="1" ht="12.75" x14ac:dyDescent="0.25"/>
    <row r="94" s="145" customFormat="1" ht="12.75" x14ac:dyDescent="0.25"/>
    <row r="95" s="145" customFormat="1" ht="12.75" x14ac:dyDescent="0.25"/>
    <row r="96" s="145" customFormat="1" ht="12.75" x14ac:dyDescent="0.25"/>
    <row r="97" s="145" customFormat="1" ht="12.75" x14ac:dyDescent="0.25"/>
    <row r="98" s="145" customFormat="1" ht="12.75" x14ac:dyDescent="0.25"/>
    <row r="99" s="145" customFormat="1" ht="12.75" x14ac:dyDescent="0.25"/>
    <row r="100" s="145" customFormat="1" ht="12.75" x14ac:dyDescent="0.25"/>
    <row r="101" s="145" customFormat="1" ht="12.75" x14ac:dyDescent="0.25"/>
    <row r="102" s="145" customFormat="1" ht="12.75" x14ac:dyDescent="0.25"/>
    <row r="103" s="145" customFormat="1" ht="12.75" x14ac:dyDescent="0.25"/>
    <row r="104" s="145" customFormat="1" ht="12.75" x14ac:dyDescent="0.25"/>
    <row r="105" s="145" customFormat="1" ht="12.75" x14ac:dyDescent="0.25"/>
    <row r="106" s="145" customFormat="1" ht="12.75" x14ac:dyDescent="0.25"/>
    <row r="107" s="145" customFormat="1" ht="12.75" x14ac:dyDescent="0.25"/>
    <row r="108" s="145" customFormat="1" ht="12.75" x14ac:dyDescent="0.25"/>
    <row r="109" s="145" customFormat="1" ht="12.75" x14ac:dyDescent="0.25"/>
    <row r="110" s="145" customFormat="1" ht="12.75" x14ac:dyDescent="0.25"/>
    <row r="111" s="145" customFormat="1" ht="12.75" x14ac:dyDescent="0.25"/>
    <row r="112" s="145" customFormat="1" ht="12.75" x14ac:dyDescent="0.25"/>
    <row r="113" s="145" customFormat="1" ht="12.75" x14ac:dyDescent="0.25"/>
    <row r="114" s="145" customFormat="1" ht="12.75" x14ac:dyDescent="0.25"/>
    <row r="115" s="145" customFormat="1" ht="12.75" x14ac:dyDescent="0.25"/>
    <row r="116" s="145" customFormat="1" ht="12.75" x14ac:dyDescent="0.25"/>
    <row r="117" s="145" customFormat="1" ht="12.75" x14ac:dyDescent="0.25"/>
    <row r="118" s="145" customFormat="1" ht="12.75" x14ac:dyDescent="0.25"/>
    <row r="119" s="145" customFormat="1" ht="12.75" x14ac:dyDescent="0.25"/>
    <row r="120" s="145" customFormat="1" ht="12.75" x14ac:dyDescent="0.25"/>
    <row r="121" s="145" customFormat="1" ht="12.75" x14ac:dyDescent="0.25"/>
    <row r="122" s="145" customFormat="1" ht="12.75" x14ac:dyDescent="0.25"/>
    <row r="123" s="145" customFormat="1" ht="12.75" x14ac:dyDescent="0.25"/>
    <row r="124" s="145" customFormat="1" ht="12.75" x14ac:dyDescent="0.25"/>
    <row r="125" s="145" customFormat="1" ht="12.75" x14ac:dyDescent="0.25"/>
    <row r="126" s="145" customFormat="1" ht="12.75" x14ac:dyDescent="0.25"/>
    <row r="127" s="145" customFormat="1" ht="12.75" x14ac:dyDescent="0.25"/>
    <row r="128" s="145" customFormat="1" ht="12.75" x14ac:dyDescent="0.25"/>
    <row r="129" s="145" customFormat="1" ht="12.75" x14ac:dyDescent="0.25"/>
    <row r="130" s="145" customFormat="1" ht="12.75" x14ac:dyDescent="0.25"/>
    <row r="131" s="145" customFormat="1" ht="12.75" x14ac:dyDescent="0.25"/>
    <row r="132" s="145" customFormat="1" ht="12.75" x14ac:dyDescent="0.25"/>
    <row r="133" s="145" customFormat="1" ht="12.75" x14ac:dyDescent="0.25"/>
    <row r="134" s="145" customFormat="1" ht="12.75" x14ac:dyDescent="0.25"/>
    <row r="135" s="145" customFormat="1" ht="12.75" x14ac:dyDescent="0.25"/>
    <row r="136" s="145" customFormat="1" ht="12.75" x14ac:dyDescent="0.25"/>
    <row r="137" s="145" customFormat="1" ht="12.75" x14ac:dyDescent="0.25"/>
    <row r="138" s="145" customFormat="1" ht="12.75" x14ac:dyDescent="0.25"/>
    <row r="139" s="145" customFormat="1" ht="12.75" x14ac:dyDescent="0.25"/>
    <row r="140" s="145" customFormat="1" ht="12.75" x14ac:dyDescent="0.25"/>
    <row r="141" s="145" customFormat="1" ht="12.75" x14ac:dyDescent="0.25"/>
    <row r="142" s="145" customFormat="1" ht="12.75" x14ac:dyDescent="0.25"/>
    <row r="143" s="145" customFormat="1" ht="12.75" x14ac:dyDescent="0.25"/>
    <row r="144" s="145" customFormat="1" ht="12.75" x14ac:dyDescent="0.25"/>
    <row r="145" s="145" customFormat="1" ht="12.75" x14ac:dyDescent="0.25"/>
    <row r="146" s="145" customFormat="1" ht="12.75" x14ac:dyDescent="0.25"/>
    <row r="147" s="145" customFormat="1" ht="12.75" x14ac:dyDescent="0.25"/>
    <row r="148" s="145" customFormat="1" ht="12.75" x14ac:dyDescent="0.25"/>
    <row r="149" s="145" customFormat="1" ht="12.75" x14ac:dyDescent="0.25"/>
    <row r="150" s="145" customFormat="1" ht="12.75" x14ac:dyDescent="0.25"/>
    <row r="151" s="145" customFormat="1" ht="12.75" x14ac:dyDescent="0.25"/>
    <row r="152" s="145" customFormat="1" ht="12.75" x14ac:dyDescent="0.25"/>
    <row r="153" s="145" customFormat="1" ht="12.75" x14ac:dyDescent="0.25"/>
    <row r="154" s="145" customFormat="1" ht="12.75" x14ac:dyDescent="0.25"/>
    <row r="155" s="145" customFormat="1" ht="12.75" x14ac:dyDescent="0.25"/>
    <row r="156" s="145" customFormat="1" ht="12.75" x14ac:dyDescent="0.25"/>
    <row r="157" s="145" customFormat="1" ht="12.75" x14ac:dyDescent="0.25"/>
    <row r="158" s="145" customFormat="1" ht="12.75" x14ac:dyDescent="0.25"/>
    <row r="159" s="145" customFormat="1" ht="12.75" x14ac:dyDescent="0.25"/>
    <row r="160" s="145" customFormat="1" ht="12.75" x14ac:dyDescent="0.25"/>
    <row r="161" s="145" customFormat="1" ht="12.75" x14ac:dyDescent="0.25"/>
    <row r="162" s="145" customFormat="1" ht="12.75" x14ac:dyDescent="0.25"/>
    <row r="163" s="145" customFormat="1" ht="12.75" x14ac:dyDescent="0.25"/>
    <row r="164" s="145" customFormat="1" ht="12.75" x14ac:dyDescent="0.25"/>
    <row r="165" s="145" customFormat="1" ht="12.75" x14ac:dyDescent="0.25"/>
    <row r="166" s="145" customFormat="1" ht="12.75" x14ac:dyDescent="0.25"/>
    <row r="167" s="145" customFormat="1" ht="12.75" x14ac:dyDescent="0.25"/>
    <row r="168" s="145" customFormat="1" ht="12.75" x14ac:dyDescent="0.25"/>
    <row r="169" s="145" customFormat="1" ht="12.75" x14ac:dyDescent="0.25"/>
    <row r="170" s="145" customFormat="1" ht="12.75" x14ac:dyDescent="0.25"/>
    <row r="171" s="145" customFormat="1" ht="12.75" x14ac:dyDescent="0.25"/>
    <row r="172" s="145" customFormat="1" ht="12.75" x14ac:dyDescent="0.25"/>
    <row r="173" s="145" customFormat="1" ht="12.75" x14ac:dyDescent="0.25"/>
    <row r="174" s="145" customFormat="1" ht="12.75" x14ac:dyDescent="0.25"/>
    <row r="175" s="145" customFormat="1" ht="12.75" x14ac:dyDescent="0.25"/>
    <row r="176" s="145" customFormat="1" ht="12.75" x14ac:dyDescent="0.25"/>
    <row r="177" s="145" customFormat="1" ht="12.75" x14ac:dyDescent="0.25"/>
    <row r="178" s="145" customFormat="1" ht="12.75" x14ac:dyDescent="0.25"/>
    <row r="179" s="145" customFormat="1" ht="12.75" x14ac:dyDescent="0.25"/>
    <row r="180" s="145" customFormat="1" ht="12.75" x14ac:dyDescent="0.25"/>
    <row r="181" s="145" customFormat="1" ht="12.75" x14ac:dyDescent="0.25"/>
    <row r="182" s="145" customFormat="1" ht="12.75" x14ac:dyDescent="0.25"/>
    <row r="183" s="145" customFormat="1" ht="12.75" x14ac:dyDescent="0.25"/>
    <row r="184" s="145" customFormat="1" ht="12.75" x14ac:dyDescent="0.25"/>
    <row r="185" s="145" customFormat="1" ht="12.75" x14ac:dyDescent="0.25"/>
    <row r="186" s="145" customFormat="1" ht="12.75" x14ac:dyDescent="0.25"/>
    <row r="187" s="145" customFormat="1" ht="12.75" x14ac:dyDescent="0.25"/>
    <row r="188" s="145" customFormat="1" ht="12.75" x14ac:dyDescent="0.25"/>
    <row r="189" s="145" customFormat="1" ht="12.75" x14ac:dyDescent="0.25"/>
    <row r="190" s="145" customFormat="1" ht="12.75" x14ac:dyDescent="0.25"/>
    <row r="191" s="145" customFormat="1" ht="12.75" x14ac:dyDescent="0.25"/>
    <row r="192" s="145" customFormat="1" ht="12.75" x14ac:dyDescent="0.25"/>
    <row r="193" s="145" customFormat="1" ht="12.75" x14ac:dyDescent="0.25"/>
    <row r="194" s="145" customFormat="1" ht="12.75" x14ac:dyDescent="0.25"/>
    <row r="195" s="145" customFormat="1" ht="12.75" x14ac:dyDescent="0.25"/>
    <row r="196" s="145" customFormat="1" ht="12.75" x14ac:dyDescent="0.25"/>
    <row r="197" s="145" customFormat="1" ht="12.75" x14ac:dyDescent="0.25"/>
    <row r="198" s="145" customFormat="1" ht="12.75" x14ac:dyDescent="0.25"/>
    <row r="199" s="145" customFormat="1" ht="12.75" x14ac:dyDescent="0.25"/>
    <row r="200" s="145" customFormat="1" ht="12.75" x14ac:dyDescent="0.25"/>
    <row r="201" s="145" customFormat="1" ht="12.75" x14ac:dyDescent="0.25"/>
    <row r="202" s="145" customFormat="1" ht="12.75" x14ac:dyDescent="0.25"/>
    <row r="203" s="145" customFormat="1" ht="12.75" x14ac:dyDescent="0.25"/>
    <row r="204" s="145" customFormat="1" ht="12.75" x14ac:dyDescent="0.25"/>
    <row r="205" s="145" customFormat="1" ht="12.75" x14ac:dyDescent="0.25"/>
    <row r="206" s="145" customFormat="1" ht="12.75" x14ac:dyDescent="0.25"/>
    <row r="207" s="145" customFormat="1" ht="12.75" x14ac:dyDescent="0.25"/>
    <row r="208" s="145" customFormat="1" ht="12.75" x14ac:dyDescent="0.25"/>
    <row r="209" s="145" customFormat="1" ht="12.75" x14ac:dyDescent="0.25"/>
    <row r="210" s="145" customFormat="1" ht="12.75" x14ac:dyDescent="0.25"/>
    <row r="211" s="145" customFormat="1" ht="12.75" x14ac:dyDescent="0.25"/>
    <row r="212" s="145" customFormat="1" ht="12.75" x14ac:dyDescent="0.25"/>
    <row r="213" s="145" customFormat="1" ht="12.75" x14ac:dyDescent="0.25"/>
    <row r="214" s="145" customFormat="1" ht="12.75" x14ac:dyDescent="0.25"/>
    <row r="215" s="145" customFormat="1" ht="12.75" x14ac:dyDescent="0.25"/>
    <row r="216" s="145" customFormat="1" ht="12.75" x14ac:dyDescent="0.25"/>
    <row r="217" s="145" customFormat="1" ht="12.75" x14ac:dyDescent="0.25"/>
    <row r="218" s="145" customFormat="1" ht="12.75" x14ac:dyDescent="0.25"/>
    <row r="219" s="145" customFormat="1" ht="12.75" x14ac:dyDescent="0.25"/>
    <row r="220" s="145" customFormat="1" ht="12.75" x14ac:dyDescent="0.25"/>
    <row r="221" s="145" customFormat="1" ht="12.75" x14ac:dyDescent="0.25"/>
    <row r="222" s="145" customFormat="1" ht="12.75" x14ac:dyDescent="0.25"/>
    <row r="223" s="145" customFormat="1" ht="12.75" x14ac:dyDescent="0.25"/>
    <row r="224" s="145" customFormat="1" ht="12.75" x14ac:dyDescent="0.25"/>
    <row r="225" s="145" customFormat="1" ht="12.75" x14ac:dyDescent="0.25"/>
    <row r="226" s="145" customFormat="1" ht="12.75" x14ac:dyDescent="0.25"/>
    <row r="227" s="145" customFormat="1" ht="12.75" x14ac:dyDescent="0.25"/>
    <row r="228" s="145" customFormat="1" ht="12.75" x14ac:dyDescent="0.25"/>
    <row r="229" s="145" customFormat="1" ht="12.75" x14ac:dyDescent="0.25"/>
    <row r="230" s="12" customFormat="1" ht="12.75" x14ac:dyDescent="0.25"/>
    <row r="231" s="12" customFormat="1" ht="12.75" x14ac:dyDescent="0.25"/>
    <row r="232" s="12" customFormat="1" ht="12.75" x14ac:dyDescent="0.25"/>
    <row r="233" s="12" customFormat="1" ht="12.75" x14ac:dyDescent="0.25"/>
    <row r="234" s="12" customFormat="1" ht="12.75" x14ac:dyDescent="0.25"/>
    <row r="235" s="12" customFormat="1" ht="12.75" x14ac:dyDescent="0.25"/>
    <row r="236" s="12" customFormat="1" ht="12.75" x14ac:dyDescent="0.25"/>
    <row r="237" s="12" customFormat="1" ht="12.75" x14ac:dyDescent="0.25"/>
    <row r="238" s="12" customFormat="1" ht="12.75" x14ac:dyDescent="0.25"/>
    <row r="239" s="12" customFormat="1" ht="12.75" x14ac:dyDescent="0.25"/>
  </sheetData>
  <sheetProtection algorithmName="SHA-512" hashValue="a24XCVsgBmDnm1viunqVYIDzlf70zW7yhcjTylahOh7zRHo3mJja3IKlBTDNv2vYXhNVN+jYMmJ1ZpxDRU19Kg==" saltValue="lzNzl9fxIvZQ9HcPVVCwrA==" spinCount="100000" sheet="1" objects="1" scenarios="1"/>
  <mergeCells count="12">
    <mergeCell ref="G1:G2"/>
    <mergeCell ref="A1:D1"/>
    <mergeCell ref="A2:D2"/>
    <mergeCell ref="E1:F2"/>
    <mergeCell ref="H4:I4"/>
    <mergeCell ref="D4:E4"/>
    <mergeCell ref="J4:K4"/>
    <mergeCell ref="A4:A5"/>
    <mergeCell ref="L4:M4"/>
    <mergeCell ref="N4:O4"/>
    <mergeCell ref="B4:C4"/>
    <mergeCell ref="F4:G4"/>
  </mergeCells>
  <conditionalFormatting sqref="K29:K33 K39:K40 K6:K18 K20:K27 K35:K37">
    <cfRule type="expression" dxfId="65" priority="66">
      <formula>IF(LEN(K6)=0,0,1)</formula>
    </cfRule>
  </conditionalFormatting>
  <conditionalFormatting sqref="J29:J33 J39:J40 J6:J18 J20:J27 J35:J37">
    <cfRule type="expression" dxfId="64" priority="65">
      <formula>IF(LEN(J6)=0,0,1)</formula>
    </cfRule>
  </conditionalFormatting>
  <conditionalFormatting sqref="I6:I18 I20:I27 I29:I33 I35:I37 I39:I40">
    <cfRule type="expression" dxfId="63" priority="64">
      <formula>IF(LEN(I6)=0,0,1)</formula>
    </cfRule>
  </conditionalFormatting>
  <conditionalFormatting sqref="H6:H18 H20:H27 H29:H33 H35:H37 H39:H40">
    <cfRule type="expression" dxfId="62" priority="63">
      <formula>IF(LEN(H6)=0,0,1)</formula>
    </cfRule>
  </conditionalFormatting>
  <conditionalFormatting sqref="N6:N8 N10:N18 N20:N27 N29:N40">
    <cfRule type="expression" dxfId="61" priority="53">
      <formula>IF(LEN(N6)=0,0,1)</formula>
    </cfRule>
  </conditionalFormatting>
  <conditionalFormatting sqref="E6:E10 E39:E40 E15:E18 E20:E27 E29:E33 E35:E37">
    <cfRule type="expression" dxfId="60" priority="62">
      <formula>IF(LEN(E6)=0,0,1)</formula>
    </cfRule>
  </conditionalFormatting>
  <conditionalFormatting sqref="D6:D10 D39:D40 D15:D18 D20:D27 D29:D33 D35:D37">
    <cfRule type="expression" dxfId="59" priority="61">
      <formula>IF(LEN(D6)=0,0,1)</formula>
    </cfRule>
  </conditionalFormatting>
  <conditionalFormatting sqref="C6:C33 C36:C40">
    <cfRule type="expression" dxfId="58" priority="60">
      <formula>IF(LEN(C6)=0,0,1)</formula>
    </cfRule>
  </conditionalFormatting>
  <conditionalFormatting sqref="B6:B33 B36:B40">
    <cfRule type="expression" dxfId="57" priority="59">
      <formula>IF(LEN(B6)=0,0,1)</formula>
    </cfRule>
  </conditionalFormatting>
  <conditionalFormatting sqref="G6:G8 G10:G18 G20:G27 G29:G33 G35:G37 G39:G40">
    <cfRule type="expression" dxfId="56" priority="58">
      <formula>IF(LEN(G6)=0,0,1)</formula>
    </cfRule>
  </conditionalFormatting>
  <conditionalFormatting sqref="F6:F8 F10:F18 F20:F27 F29:F33 F35:F37 F39:F40">
    <cfRule type="expression" dxfId="55" priority="57">
      <formula>IF(LEN(F6)=0,0,1)</formula>
    </cfRule>
  </conditionalFormatting>
  <conditionalFormatting sqref="M6:M8 M10:M18 M20:M27 M29:M33 M35:M40">
    <cfRule type="expression" dxfId="54" priority="56">
      <formula>IF(LEN(M6)=0,0,1)</formula>
    </cfRule>
  </conditionalFormatting>
  <conditionalFormatting sqref="L6:L8 L10:L18 L20:L27 L29:L33 L35:L40">
    <cfRule type="expression" dxfId="53" priority="55">
      <formula>IF(LEN(L6)=0,0,1)</formula>
    </cfRule>
  </conditionalFormatting>
  <conditionalFormatting sqref="O6:O8 O10:O18 O20:O27 O29:O40">
    <cfRule type="expression" dxfId="52" priority="54">
      <formula>IF(LEN(O6)=0,0,1)</formula>
    </cfRule>
  </conditionalFormatting>
  <conditionalFormatting sqref="C34:C35">
    <cfRule type="expression" dxfId="51" priority="52">
      <formula>IF(LEN(C34)=0,0,1)</formula>
    </cfRule>
  </conditionalFormatting>
  <conditionalFormatting sqref="B34:B35">
    <cfRule type="expression" dxfId="50" priority="51">
      <formula>IF(LEN(B34)=0,0,1)</formula>
    </cfRule>
  </conditionalFormatting>
  <conditionalFormatting sqref="N28">
    <cfRule type="expression" dxfId="49" priority="1">
      <formula>IF(LEN(N28)=0,0,1)</formula>
    </cfRule>
  </conditionalFormatting>
  <conditionalFormatting sqref="E19">
    <cfRule type="expression" dxfId="48" priority="50">
      <formula>IF(LEN(E19)=0,0,1)</formula>
    </cfRule>
  </conditionalFormatting>
  <conditionalFormatting sqref="D19:D26">
    <cfRule type="expression" dxfId="47" priority="49">
      <formula>IF(LEN(D19)=0,0,1)</formula>
    </cfRule>
  </conditionalFormatting>
  <conditionalFormatting sqref="E28">
    <cfRule type="expression" dxfId="46" priority="48">
      <formula>IF(LEN(E28)=0,0,1)</formula>
    </cfRule>
  </conditionalFormatting>
  <conditionalFormatting sqref="D28:D33">
    <cfRule type="expression" dxfId="45" priority="47">
      <formula>IF(LEN(D28)=0,0,1)</formula>
    </cfRule>
  </conditionalFormatting>
  <conditionalFormatting sqref="E38">
    <cfRule type="expression" dxfId="44" priority="46">
      <formula>IF(LEN(E38)=0,0,1)</formula>
    </cfRule>
  </conditionalFormatting>
  <conditionalFormatting sqref="D38:D40">
    <cfRule type="expression" dxfId="43" priority="45">
      <formula>IF(LEN(D38)=0,0,1)</formula>
    </cfRule>
  </conditionalFormatting>
  <conditionalFormatting sqref="E11:E14">
    <cfRule type="expression" dxfId="42" priority="44">
      <formula>IF(LEN(E11)=0,0,1)</formula>
    </cfRule>
  </conditionalFormatting>
  <conditionalFormatting sqref="D11:D14">
    <cfRule type="expression" dxfId="41" priority="43">
      <formula>IF(LEN(D11)=0,0,1)</formula>
    </cfRule>
  </conditionalFormatting>
  <conditionalFormatting sqref="E34">
    <cfRule type="expression" dxfId="40" priority="42">
      <formula>IF(LEN(E34)=0,0,1)</formula>
    </cfRule>
  </conditionalFormatting>
  <conditionalFormatting sqref="D34:D36">
    <cfRule type="expression" dxfId="39" priority="41">
      <formula>IF(LEN(D34)=0,0,1)</formula>
    </cfRule>
  </conditionalFormatting>
  <conditionalFormatting sqref="G9">
    <cfRule type="expression" dxfId="38" priority="40">
      <formula>IF(LEN(G9)=0,0,1)</formula>
    </cfRule>
  </conditionalFormatting>
  <conditionalFormatting sqref="F9:F12">
    <cfRule type="expression" dxfId="37" priority="39">
      <formula>IF(LEN(F9)=0,0,1)</formula>
    </cfRule>
  </conditionalFormatting>
  <conditionalFormatting sqref="G19">
    <cfRule type="expression" dxfId="36" priority="38">
      <formula>IF(LEN(G19)=0,0,1)</formula>
    </cfRule>
  </conditionalFormatting>
  <conditionalFormatting sqref="F19:F20">
    <cfRule type="expression" dxfId="35" priority="37">
      <formula>IF(LEN(F19)=0,0,1)</formula>
    </cfRule>
  </conditionalFormatting>
  <conditionalFormatting sqref="G28">
    <cfRule type="expression" dxfId="34" priority="36">
      <formula>IF(LEN(G28)=0,0,1)</formula>
    </cfRule>
  </conditionalFormatting>
  <conditionalFormatting sqref="F28:F30">
    <cfRule type="expression" dxfId="33" priority="35">
      <formula>IF(LEN(F28)=0,0,1)</formula>
    </cfRule>
  </conditionalFormatting>
  <conditionalFormatting sqref="G34">
    <cfRule type="expression" dxfId="32" priority="34">
      <formula>IF(LEN(G34)=0,0,1)</formula>
    </cfRule>
  </conditionalFormatting>
  <conditionalFormatting sqref="F34">
    <cfRule type="expression" dxfId="31" priority="33">
      <formula>IF(LEN(F34)=0,0,1)</formula>
    </cfRule>
  </conditionalFormatting>
  <conditionalFormatting sqref="G38">
    <cfRule type="expression" dxfId="30" priority="32">
      <formula>IF(LEN(G38)=0,0,1)</formula>
    </cfRule>
  </conditionalFormatting>
  <conditionalFormatting sqref="F38">
    <cfRule type="expression" dxfId="29" priority="31">
      <formula>IF(LEN(F38)=0,0,1)</formula>
    </cfRule>
  </conditionalFormatting>
  <conditionalFormatting sqref="I19">
    <cfRule type="expression" dxfId="28" priority="30">
      <formula>IF(LEN(I19)=0,0,1)</formula>
    </cfRule>
  </conditionalFormatting>
  <conditionalFormatting sqref="H19:H23">
    <cfRule type="expression" dxfId="27" priority="29">
      <formula>IF(LEN(H19)=0,0,1)</formula>
    </cfRule>
  </conditionalFormatting>
  <conditionalFormatting sqref="I28">
    <cfRule type="expression" dxfId="26" priority="28">
      <formula>IF(LEN(I28)=0,0,1)</formula>
    </cfRule>
  </conditionalFormatting>
  <conditionalFormatting sqref="H28:H31">
    <cfRule type="expression" dxfId="25" priority="27">
      <formula>IF(LEN(H28)=0,0,1)</formula>
    </cfRule>
  </conditionalFormatting>
  <conditionalFormatting sqref="I34">
    <cfRule type="expression" dxfId="24" priority="26">
      <formula>IF(LEN(I34)=0,0,1)</formula>
    </cfRule>
  </conditionalFormatting>
  <conditionalFormatting sqref="H34">
    <cfRule type="expression" dxfId="23" priority="25">
      <formula>IF(LEN(H34)=0,0,1)</formula>
    </cfRule>
  </conditionalFormatting>
  <conditionalFormatting sqref="I38">
    <cfRule type="expression" dxfId="22" priority="24">
      <formula>IF(LEN(I38)=0,0,1)</formula>
    </cfRule>
  </conditionalFormatting>
  <conditionalFormatting sqref="H38">
    <cfRule type="expression" dxfId="21" priority="23">
      <formula>IF(LEN(H38)=0,0,1)</formula>
    </cfRule>
  </conditionalFormatting>
  <conditionalFormatting sqref="K19">
    <cfRule type="expression" dxfId="20" priority="22">
      <formula>IF(LEN(K19)=0,0,1)</formula>
    </cfRule>
  </conditionalFormatting>
  <conditionalFormatting sqref="J19:J24">
    <cfRule type="expression" dxfId="19" priority="21">
      <formula>IF(LEN(J19)=0,0,1)</formula>
    </cfRule>
  </conditionalFormatting>
  <conditionalFormatting sqref="K28">
    <cfRule type="expression" dxfId="18" priority="20">
      <formula>IF(LEN(K28)=0,0,1)</formula>
    </cfRule>
  </conditionalFormatting>
  <conditionalFormatting sqref="J28:J29">
    <cfRule type="expression" dxfId="17" priority="19">
      <formula>IF(LEN(J28)=0,0,1)</formula>
    </cfRule>
  </conditionalFormatting>
  <conditionalFormatting sqref="K38">
    <cfRule type="expression" dxfId="16" priority="18">
      <formula>IF(LEN(K38)=0,0,1)</formula>
    </cfRule>
  </conditionalFormatting>
  <conditionalFormatting sqref="J38">
    <cfRule type="expression" dxfId="15" priority="17">
      <formula>IF(LEN(J38)=0,0,1)</formula>
    </cfRule>
  </conditionalFormatting>
  <conditionalFormatting sqref="K34">
    <cfRule type="expression" dxfId="14" priority="16">
      <formula>IF(LEN(K34)=0,0,1)</formula>
    </cfRule>
  </conditionalFormatting>
  <conditionalFormatting sqref="J34:J35">
    <cfRule type="expression" dxfId="13" priority="15">
      <formula>IF(LEN(J34)=0,0,1)</formula>
    </cfRule>
  </conditionalFormatting>
  <conditionalFormatting sqref="M9">
    <cfRule type="expression" dxfId="12" priority="14">
      <formula>IF(LEN(M9)=0,0,1)</formula>
    </cfRule>
  </conditionalFormatting>
  <conditionalFormatting sqref="L9:L13">
    <cfRule type="expression" dxfId="11" priority="13">
      <formula>IF(LEN(L9)=0,0,1)</formula>
    </cfRule>
  </conditionalFormatting>
  <conditionalFormatting sqref="M19">
    <cfRule type="expression" dxfId="10" priority="12">
      <formula>IF(LEN(M19)=0,0,1)</formula>
    </cfRule>
  </conditionalFormatting>
  <conditionalFormatting sqref="L19:L22">
    <cfRule type="expression" dxfId="9" priority="11">
      <formula>IF(LEN(L19)=0,0,1)</formula>
    </cfRule>
  </conditionalFormatting>
  <conditionalFormatting sqref="M28">
    <cfRule type="expression" dxfId="8" priority="10">
      <formula>IF(LEN(M28)=0,0,1)</formula>
    </cfRule>
  </conditionalFormatting>
  <conditionalFormatting sqref="L28">
    <cfRule type="expression" dxfId="7" priority="9">
      <formula>IF(LEN(L28)=0,0,1)</formula>
    </cfRule>
  </conditionalFormatting>
  <conditionalFormatting sqref="M34">
    <cfRule type="expression" dxfId="6" priority="8">
      <formula>IF(LEN(M34)=0,0,1)</formula>
    </cfRule>
  </conditionalFormatting>
  <conditionalFormatting sqref="L34">
    <cfRule type="expression" dxfId="5" priority="7">
      <formula>IF(LEN(L34)=0,0,1)</formula>
    </cfRule>
  </conditionalFormatting>
  <conditionalFormatting sqref="N9">
    <cfRule type="expression" dxfId="4" priority="5">
      <formula>IF(LEN(N9)=0,0,1)</formula>
    </cfRule>
  </conditionalFormatting>
  <conditionalFormatting sqref="O9:O16">
    <cfRule type="expression" dxfId="3" priority="6">
      <formula>IF(LEN(O9)=0,0,1)</formula>
    </cfRule>
  </conditionalFormatting>
  <conditionalFormatting sqref="N19">
    <cfRule type="expression" dxfId="2" priority="3">
      <formula>IF(LEN(N19)=0,0,1)</formula>
    </cfRule>
  </conditionalFormatting>
  <conditionalFormatting sqref="O19">
    <cfRule type="expression" dxfId="1" priority="4">
      <formula>IF(LEN(O19)=0,0,1)</formula>
    </cfRule>
  </conditionalFormatting>
  <conditionalFormatting sqref="O28">
    <cfRule type="expression" dxfId="0" priority="2">
      <formula>IF(LEN(O28)=0,0,1)</formula>
    </cfRule>
  </conditionalFormatting>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filterMode="1">
    <tabColor rgb="FF92D050"/>
  </sheetPr>
  <dimension ref="A1:O141"/>
  <sheetViews>
    <sheetView tabSelected="1" zoomScale="85" zoomScaleNormal="85" workbookViewId="0">
      <selection activeCell="C6" sqref="C6"/>
    </sheetView>
  </sheetViews>
  <sheetFormatPr defaultRowHeight="15" x14ac:dyDescent="0.25"/>
  <cols>
    <col min="1" max="1" width="9.140625" style="283"/>
    <col min="2" max="2" width="12.28515625" style="283" customWidth="1"/>
    <col min="3" max="3" width="95.5703125" style="285" customWidth="1"/>
    <col min="4" max="4" width="8.7109375" style="282" hidden="1" customWidth="1"/>
    <col min="5" max="6" width="18.140625" style="282" customWidth="1"/>
    <col min="7" max="7" width="15.140625" style="282" customWidth="1"/>
    <col min="8" max="15" width="23.7109375" style="282" customWidth="1"/>
    <col min="16" max="16384" width="9.140625" style="282"/>
  </cols>
  <sheetData>
    <row r="1" spans="1:15" s="280" customFormat="1" ht="21" x14ac:dyDescent="0.35">
      <c r="A1" s="286" t="s">
        <v>715</v>
      </c>
      <c r="B1" s="453" t="s">
        <v>41</v>
      </c>
      <c r="C1" s="454"/>
      <c r="D1" s="308"/>
      <c r="E1" s="447" t="str">
        <f>IF(ISBLANK('Country profile'!E3),"",UPPER('Country profile'!E3))</f>
        <v>ZAMBIA</v>
      </c>
      <c r="F1" s="448"/>
      <c r="G1" s="451">
        <f>IF(ISBLANK('Country profile'!F13),"",YEAR('Country profile'!F13))</f>
        <v>2017</v>
      </c>
      <c r="N1" s="281"/>
      <c r="O1" s="281"/>
    </row>
    <row r="2" spans="1:15" s="280" customFormat="1" ht="23.25" x14ac:dyDescent="0.35">
      <c r="A2" s="287">
        <v>0</v>
      </c>
      <c r="B2" s="455" t="s">
        <v>714</v>
      </c>
      <c r="C2" s="456"/>
      <c r="D2" s="288"/>
      <c r="E2" s="449"/>
      <c r="F2" s="450"/>
      <c r="G2" s="452"/>
      <c r="N2" s="281"/>
      <c r="O2" s="281"/>
    </row>
    <row r="8" spans="1:15" ht="33" customHeight="1" x14ac:dyDescent="0.25">
      <c r="A8" s="338" t="s">
        <v>0</v>
      </c>
      <c r="B8" s="339" t="s">
        <v>315</v>
      </c>
      <c r="C8" s="340" t="s">
        <v>536</v>
      </c>
      <c r="D8" s="341" t="s">
        <v>715</v>
      </c>
      <c r="E8" s="459" t="s">
        <v>716</v>
      </c>
      <c r="F8" s="459"/>
      <c r="G8" s="460"/>
      <c r="H8" s="289"/>
      <c r="I8" s="289"/>
    </row>
    <row r="9" spans="1:15" ht="30" hidden="1" x14ac:dyDescent="0.25">
      <c r="A9" s="326">
        <f>masterlist!B2</f>
        <v>0</v>
      </c>
      <c r="B9" s="327" t="str">
        <f>masterlist!C2</f>
        <v>LAB</v>
      </c>
      <c r="C9" s="328" t="str">
        <f>masterlist!D2</f>
        <v>Have contacts with an international rabies reference laboratory or international collaborating/reference center been established?</v>
      </c>
      <c r="D9" s="329">
        <f>masterlist!F2</f>
        <v>1</v>
      </c>
      <c r="E9" s="461" t="str">
        <f>IF(masterlist!G2=0,"",masterlist!G2)</f>
        <v>OIE Reference Laboratory</v>
      </c>
      <c r="F9" s="461"/>
      <c r="G9" s="462"/>
    </row>
    <row r="10" spans="1:15" ht="30" hidden="1" x14ac:dyDescent="0.25">
      <c r="A10" s="330">
        <f>masterlist!B3</f>
        <v>0</v>
      </c>
      <c r="B10" s="331" t="str">
        <f>masterlist!C3</f>
        <v>LAB</v>
      </c>
      <c r="C10" s="332" t="str">
        <f>masterlist!D3</f>
        <v>Has at least one human or animal rabies suspect sample been submitted to an international rabies reference laboratory for confirmation?</v>
      </c>
      <c r="D10" s="333">
        <f>masterlist!F3</f>
        <v>1</v>
      </c>
      <c r="E10" s="457" t="str">
        <f>IF(masterlist!G3=0,"",masterlist!G3)</f>
        <v>OIE Reference Laboratory at OVI (2009)</v>
      </c>
      <c r="F10" s="457"/>
      <c r="G10" s="458"/>
    </row>
    <row r="11" spans="1:15" hidden="1" x14ac:dyDescent="0.25">
      <c r="A11" s="330">
        <f>masterlist!B4</f>
        <v>0</v>
      </c>
      <c r="B11" s="331" t="str">
        <f>masterlist!C4</f>
        <v>CCI</v>
      </c>
      <c r="C11" s="332" t="str">
        <f>masterlist!D4</f>
        <v xml:space="preserve">Are the results of rabies sample(s) shared appropriately with local and national authorities? </v>
      </c>
      <c r="D11" s="333">
        <f>masterlist!F4</f>
        <v>1</v>
      </c>
      <c r="E11" s="457" t="str">
        <f>IF(masterlist!G4=0,"",masterlist!G4)</f>
        <v>The National Epidemic committee has a frequent meetings to discuss zoonotic diseases which include Rabies</v>
      </c>
      <c r="F11" s="457"/>
      <c r="G11" s="458"/>
    </row>
    <row r="12" spans="1:15" x14ac:dyDescent="0.25">
      <c r="A12" s="330">
        <f>masterlist!B5</f>
        <v>0</v>
      </c>
      <c r="B12" s="331" t="str">
        <f>masterlist!C5</f>
        <v>LEG</v>
      </c>
      <c r="C12" s="332" t="str">
        <f>masterlist!D5</f>
        <v>Is a case definition available that is consistent with the OIE guidelines for animal rabies?</v>
      </c>
      <c r="D12" s="333">
        <f>masterlist!F5</f>
        <v>0</v>
      </c>
      <c r="E12" s="457" t="str">
        <f>IF(masterlist!G5=0,"",masterlist!G5)</f>
        <v>Need to develop case definitions. Priority for the Vet Dept in Zambia</v>
      </c>
      <c r="F12" s="457"/>
      <c r="G12" s="458"/>
    </row>
    <row r="13" spans="1:15" hidden="1" x14ac:dyDescent="0.25">
      <c r="A13" s="330">
        <f>masterlist!B6</f>
        <v>0</v>
      </c>
      <c r="B13" s="331" t="str">
        <f>masterlist!C6</f>
        <v>LEG</v>
      </c>
      <c r="C13" s="332" t="str">
        <f>masterlist!D6</f>
        <v>Is a case definition available that is consistent with the WHO guidelines for human rabies?</v>
      </c>
      <c r="D13" s="333">
        <f>masterlist!F6</f>
        <v>1</v>
      </c>
      <c r="E13" s="457" t="str">
        <f>IF(masterlist!G6=0,"",masterlist!G6)</f>
        <v>Not sure whether in line with WHO standards</v>
      </c>
      <c r="F13" s="457"/>
      <c r="G13" s="458"/>
    </row>
    <row r="14" spans="1:15" hidden="1" x14ac:dyDescent="0.25">
      <c r="A14" s="330">
        <f>masterlist!B7</f>
        <v>0</v>
      </c>
      <c r="B14" s="331" t="str">
        <f>masterlist!C7</f>
        <v>LEG</v>
      </c>
      <c r="C14" s="332" t="str">
        <f>masterlist!D7</f>
        <v>Does the national authority report at least one confirmed rabies case to the WHO, OIE or PARACON?</v>
      </c>
      <c r="D14" s="333">
        <f>masterlist!F7</f>
        <v>1</v>
      </c>
      <c r="E14" s="457" t="str">
        <f>IF(masterlist!G7=0,"",masterlist!G7)</f>
        <v/>
      </c>
      <c r="F14" s="457"/>
      <c r="G14" s="458"/>
    </row>
    <row r="15" spans="1:15" hidden="1" x14ac:dyDescent="0.25">
      <c r="A15" s="330">
        <f>masterlist!B8</f>
        <v>1</v>
      </c>
      <c r="B15" s="331" t="str">
        <f>masterlist!C8</f>
        <v>DCA</v>
      </c>
      <c r="C15" s="332" t="str">
        <f>masterlist!D8</f>
        <v xml:space="preserve">Are dog rabies cases reported from a local to the national level? </v>
      </c>
      <c r="D15" s="333">
        <f>masterlist!F8</f>
        <v>1</v>
      </c>
      <c r="E15" s="457" t="str">
        <f>IF(masterlist!G8=0,"",masterlist!G8)</f>
        <v/>
      </c>
      <c r="F15" s="457"/>
      <c r="G15" s="458"/>
    </row>
    <row r="16" spans="1:15" hidden="1" x14ac:dyDescent="0.25">
      <c r="A16" s="330">
        <f>masterlist!B9</f>
        <v>1</v>
      </c>
      <c r="B16" s="331" t="str">
        <f>masterlist!C9</f>
        <v>DCA</v>
      </c>
      <c r="C16" s="332" t="str">
        <f>masterlist!D9</f>
        <v xml:space="preserve">Are human rabies cases reported from a local to the national level? </v>
      </c>
      <c r="D16" s="333">
        <f>masterlist!F9</f>
        <v>1</v>
      </c>
      <c r="E16" s="457" t="str">
        <f>IF(masterlist!G9=0,"",masterlist!G9)</f>
        <v/>
      </c>
      <c r="F16" s="457"/>
      <c r="G16" s="458"/>
    </row>
    <row r="17" spans="1:7" ht="30" hidden="1" x14ac:dyDescent="0.25">
      <c r="A17" s="330">
        <f>masterlist!B10</f>
        <v>1</v>
      </c>
      <c r="B17" s="331" t="str">
        <f>masterlist!C10</f>
        <v>DCA</v>
      </c>
      <c r="C17" s="332" t="str">
        <f>masterlist!D10</f>
        <v>Are all human or animal rabies testing results being reported to a relevant international database such as WHO, OIE or PARACON?</v>
      </c>
      <c r="D17" s="333">
        <f>masterlist!F10</f>
        <v>1</v>
      </c>
      <c r="E17" s="457" t="str">
        <f>IF(masterlist!G10=0,"",masterlist!G10)</f>
        <v/>
      </c>
      <c r="F17" s="457"/>
      <c r="G17" s="458"/>
    </row>
    <row r="18" spans="1:7" hidden="1" x14ac:dyDescent="0.25">
      <c r="A18" s="330">
        <f>masterlist!B11</f>
        <v>1</v>
      </c>
      <c r="B18" s="331" t="str">
        <f>masterlist!C11</f>
        <v>DCA</v>
      </c>
      <c r="C18" s="332" t="str">
        <f>masterlist!D11</f>
        <v xml:space="preserve">Is there capacity to analyze dog rabies data at the national level? </v>
      </c>
      <c r="D18" s="333">
        <f>masterlist!F11</f>
        <v>1</v>
      </c>
      <c r="E18" s="457" t="str">
        <f>IF(masterlist!G11=0,"",masterlist!G11)</f>
        <v/>
      </c>
      <c r="F18" s="457"/>
      <c r="G18" s="458"/>
    </row>
    <row r="19" spans="1:7" hidden="1" x14ac:dyDescent="0.25">
      <c r="A19" s="330">
        <f>masterlist!B12</f>
        <v>1</v>
      </c>
      <c r="B19" s="331" t="str">
        <f>masterlist!C12</f>
        <v>DCA</v>
      </c>
      <c r="C19" s="332" t="str">
        <f>masterlist!D12</f>
        <v xml:space="preserve">Is there capacity to analyze human rabies data at the national level? </v>
      </c>
      <c r="D19" s="333">
        <f>masterlist!F12</f>
        <v>1</v>
      </c>
      <c r="E19" s="457" t="str">
        <f>IF(masterlist!G12=0,"",masterlist!G12)</f>
        <v/>
      </c>
      <c r="F19" s="457"/>
      <c r="G19" s="458"/>
    </row>
    <row r="20" spans="1:7" hidden="1" x14ac:dyDescent="0.25">
      <c r="A20" s="330">
        <f>masterlist!B13</f>
        <v>1</v>
      </c>
      <c r="B20" s="331" t="str">
        <f>masterlist!C13</f>
        <v>DCA</v>
      </c>
      <c r="C20" s="332" t="str">
        <f>masterlist!D13</f>
        <v>Has an animal rabies surveillance* system been established at the national level?</v>
      </c>
      <c r="D20" s="333">
        <f>masterlist!F13</f>
        <v>1</v>
      </c>
      <c r="E20" s="457" t="str">
        <f>IF(masterlist!G13=0,"",masterlist!G13)</f>
        <v/>
      </c>
      <c r="F20" s="457"/>
      <c r="G20" s="458"/>
    </row>
    <row r="21" spans="1:7" hidden="1" x14ac:dyDescent="0.25">
      <c r="A21" s="330">
        <f>masterlist!B14</f>
        <v>1</v>
      </c>
      <c r="B21" s="331" t="str">
        <f>masterlist!C14</f>
        <v>DCA</v>
      </c>
      <c r="C21" s="332" t="str">
        <f>masterlist!D14</f>
        <v>Has a human rabies surveillance* system been established at the national level?</v>
      </c>
      <c r="D21" s="333">
        <f>masterlist!F14</f>
        <v>1</v>
      </c>
      <c r="E21" s="457" t="str">
        <f>IF(masterlist!G14=0,"",masterlist!G14)</f>
        <v/>
      </c>
      <c r="F21" s="457"/>
      <c r="G21" s="458"/>
    </row>
    <row r="22" spans="1:7" hidden="1" x14ac:dyDescent="0.25">
      <c r="A22" s="330">
        <f>masterlist!B15</f>
        <v>1</v>
      </c>
      <c r="B22" s="331" t="str">
        <f>masterlist!C15</f>
        <v>DCA</v>
      </c>
      <c r="C22" s="332" t="str">
        <f>masterlist!D15</f>
        <v>Have reports on the number of humans bitten by dogs been compiled and reviewed?</v>
      </c>
      <c r="D22" s="333">
        <f>masterlist!F15</f>
        <v>1</v>
      </c>
      <c r="E22" s="457" t="str">
        <f>IF(masterlist!G15=0,"",masterlist!G15)</f>
        <v/>
      </c>
      <c r="F22" s="457"/>
      <c r="G22" s="458"/>
    </row>
    <row r="23" spans="1:7" ht="30" x14ac:dyDescent="0.25">
      <c r="A23" s="330">
        <f>masterlist!B16</f>
        <v>1</v>
      </c>
      <c r="B23" s="331" t="str">
        <f>masterlist!C16</f>
        <v>DCA</v>
      </c>
      <c r="C23" s="332" t="str">
        <f>masterlist!D16</f>
        <v>Have dog population studies and KAP surveys been conducted to determine size, turn-over and accessibility of dogs for vaccination on a small scale?</v>
      </c>
      <c r="D23" s="333">
        <f>masterlist!F16</f>
        <v>0</v>
      </c>
      <c r="E23" s="457" t="str">
        <f>IF(masterlist!G16=0,"",masterlist!G16)</f>
        <v/>
      </c>
      <c r="F23" s="457"/>
      <c r="G23" s="458"/>
    </row>
    <row r="24" spans="1:7" hidden="1" x14ac:dyDescent="0.25">
      <c r="A24" s="330">
        <f>masterlist!B17</f>
        <v>1</v>
      </c>
      <c r="B24" s="331" t="str">
        <f>masterlist!C17</f>
        <v>PCO</v>
      </c>
      <c r="C24" s="332" t="str">
        <f>masterlist!D17</f>
        <v>Are vaccines for human rabies prophylaxis available in one or more parts of the country?</v>
      </c>
      <c r="D24" s="333">
        <f>masterlist!F17</f>
        <v>1</v>
      </c>
      <c r="E24" s="457" t="str">
        <f>IF(masterlist!G17=0,"",masterlist!G17)</f>
        <v/>
      </c>
      <c r="F24" s="457"/>
      <c r="G24" s="458"/>
    </row>
    <row r="25" spans="1:7" ht="30" hidden="1" x14ac:dyDescent="0.25">
      <c r="A25" s="330">
        <f>masterlist!B18</f>
        <v>1</v>
      </c>
      <c r="B25" s="331" t="str">
        <f>masterlist!C18</f>
        <v>PCO</v>
      </c>
      <c r="C25" s="332" t="str">
        <f>masterlist!D18</f>
        <v>Has the supply and access to WHO pre-qualified human rabies vaccines for PrEP for professionals at risk been ensured in local areas?</v>
      </c>
      <c r="D25" s="333">
        <f>masterlist!F18</f>
        <v>1</v>
      </c>
      <c r="E25" s="457" t="str">
        <f>IF(masterlist!G18=0,"",masterlist!G18)</f>
        <v/>
      </c>
      <c r="F25" s="457"/>
      <c r="G25" s="458"/>
    </row>
    <row r="26" spans="1:7" hidden="1" x14ac:dyDescent="0.25">
      <c r="A26" s="330">
        <f>masterlist!B19</f>
        <v>1</v>
      </c>
      <c r="B26" s="331" t="str">
        <f>masterlist!C19</f>
        <v>PCO</v>
      </c>
      <c r="C26" s="332" t="str">
        <f>masterlist!D19</f>
        <v>Are dog rabies vaccines available in at least one location in the country?</v>
      </c>
      <c r="D26" s="333">
        <f>masterlist!F19</f>
        <v>1</v>
      </c>
      <c r="E26" s="457" t="str">
        <f>IF(masterlist!G19=0,"",masterlist!G19)</f>
        <v/>
      </c>
      <c r="F26" s="457"/>
      <c r="G26" s="458"/>
    </row>
    <row r="27" spans="1:7" hidden="1" x14ac:dyDescent="0.25">
      <c r="A27" s="330">
        <f>masterlist!B20</f>
        <v>1</v>
      </c>
      <c r="B27" s="331" t="str">
        <f>masterlist!C20</f>
        <v>PCO</v>
      </c>
      <c r="C27" s="332" t="str">
        <f>masterlist!D20</f>
        <v xml:space="preserve">Has dog vaccination been initiated in some parts of the country? </v>
      </c>
      <c r="D27" s="333">
        <f>masterlist!F20</f>
        <v>1</v>
      </c>
      <c r="E27" s="457" t="str">
        <f>IF(masterlist!G20=0,"",masterlist!G20)</f>
        <v/>
      </c>
      <c r="F27" s="457"/>
      <c r="G27" s="458"/>
    </row>
    <row r="28" spans="1:7" hidden="1" x14ac:dyDescent="0.25">
      <c r="A28" s="330">
        <f>masterlist!B21</f>
        <v>1</v>
      </c>
      <c r="B28" s="331" t="str">
        <f>masterlist!C21</f>
        <v>PCO</v>
      </c>
      <c r="C28" s="332" t="str">
        <f>masterlist!D21</f>
        <v xml:space="preserve">Has Integrated Bite Case Management (IBCM)* been implemented at a local level? </v>
      </c>
      <c r="D28" s="333">
        <f>masterlist!F21</f>
        <v>1</v>
      </c>
      <c r="E28" s="457" t="str">
        <f>IF(masterlist!G21=0,"",masterlist!G21)</f>
        <v/>
      </c>
      <c r="F28" s="457"/>
      <c r="G28" s="458"/>
    </row>
    <row r="29" spans="1:7" ht="30" hidden="1" x14ac:dyDescent="0.25">
      <c r="A29" s="330">
        <f>masterlist!B22</f>
        <v>1</v>
      </c>
      <c r="B29" s="331" t="str">
        <f>masterlist!C22</f>
        <v>PCO</v>
      </c>
      <c r="C29" s="332" t="str">
        <f>masterlist!D22</f>
        <v>Have Standard Operating Procedures (SOPs) for coordinated action on reported outbreaks* been established?</v>
      </c>
      <c r="D29" s="333">
        <f>masterlist!F22</f>
        <v>1</v>
      </c>
      <c r="E29" s="457" t="str">
        <f>IF(masterlist!G22=0,"",masterlist!G22)</f>
        <v/>
      </c>
      <c r="F29" s="457"/>
      <c r="G29" s="458"/>
    </row>
    <row r="30" spans="1:7" ht="30" hidden="1" x14ac:dyDescent="0.25">
      <c r="A30" s="330">
        <f>masterlist!B23</f>
        <v>1</v>
      </c>
      <c r="B30" s="331" t="str">
        <f>masterlist!C23</f>
        <v>LAB</v>
      </c>
      <c r="C30" s="332" t="str">
        <f>masterlist!D23</f>
        <v>Is there capacity to conduct rabies diagnosis in at least one national laboratory (veterinary or medical laboratory)?</v>
      </c>
      <c r="D30" s="333">
        <f>masterlist!F23</f>
        <v>1</v>
      </c>
      <c r="E30" s="457" t="str">
        <f>IF(masterlist!G23=0,"",masterlist!G23)</f>
        <v/>
      </c>
      <c r="F30" s="457"/>
      <c r="G30" s="458"/>
    </row>
    <row r="31" spans="1:7" ht="30" hidden="1" x14ac:dyDescent="0.25">
      <c r="A31" s="330">
        <f>masterlist!B24</f>
        <v>1</v>
      </c>
      <c r="B31" s="331" t="str">
        <f>masterlist!C24</f>
        <v>LAB</v>
      </c>
      <c r="C31" s="332" t="str">
        <f>masterlist!D24</f>
        <v xml:space="preserve">Have several rabies suspect samples of animals or humans been submitted to a national laboratory and analysed? </v>
      </c>
      <c r="D31" s="333">
        <f>masterlist!F24</f>
        <v>1</v>
      </c>
      <c r="E31" s="457" t="str">
        <f>IF(masterlist!G24=0,"",masterlist!G24)</f>
        <v>CVRI (FAT, PCR) UNZAVET SCHOOL (FAT,PCR, HISTOPATHOLOGY) UTH (HISTOPATHOLOGY)</v>
      </c>
      <c r="F31" s="457"/>
      <c r="G31" s="458"/>
    </row>
    <row r="32" spans="1:7" hidden="1" x14ac:dyDescent="0.25">
      <c r="A32" s="330">
        <f>masterlist!B25</f>
        <v>1</v>
      </c>
      <c r="B32" s="331" t="str">
        <f>masterlist!C25</f>
        <v>LAB</v>
      </c>
      <c r="C32" s="332" t="str">
        <f>masterlist!D25</f>
        <v>Is animal rabies diagnosis conducted in at least one national laboratory?</v>
      </c>
      <c r="D32" s="333">
        <f>masterlist!F25</f>
        <v>1</v>
      </c>
      <c r="E32" s="457" t="str">
        <f>IF(masterlist!G25=0,"",masterlist!G25)</f>
        <v/>
      </c>
      <c r="F32" s="457"/>
      <c r="G32" s="458"/>
    </row>
    <row r="33" spans="1:7" ht="30" x14ac:dyDescent="0.25">
      <c r="A33" s="330">
        <f>masterlist!B26</f>
        <v>1</v>
      </c>
      <c r="B33" s="331" t="str">
        <f>masterlist!C26</f>
        <v>LAB</v>
      </c>
      <c r="C33" s="332" t="str">
        <f>masterlist!D26</f>
        <v>Are rabies suspect samples of animals or humans submitted twice yearly to an international laboratory and analysed?</v>
      </c>
      <c r="D33" s="333">
        <f>masterlist!F26</f>
        <v>0</v>
      </c>
      <c r="E33" s="457" t="str">
        <f>IF(masterlist!G26=0,"",masterlist!G26)</f>
        <v/>
      </c>
      <c r="F33" s="457"/>
      <c r="G33" s="458"/>
    </row>
    <row r="34" spans="1:7" ht="30" hidden="1" x14ac:dyDescent="0.25">
      <c r="A34" s="330">
        <f>masterlist!B27</f>
        <v>1</v>
      </c>
      <c r="B34" s="331" t="str">
        <f>masterlist!C27</f>
        <v>DPM</v>
      </c>
      <c r="C34" s="332" t="str">
        <f>masterlist!D27</f>
        <v>Have discussions been held with stakeholders to create a dog population management strategy at a local level?</v>
      </c>
      <c r="D34" s="333">
        <f>masterlist!F27</f>
        <v>1</v>
      </c>
      <c r="E34" s="457" t="str">
        <f>IF(masterlist!G27=0,"",masterlist!G27)</f>
        <v>Local taskforces are organised in every district</v>
      </c>
      <c r="F34" s="457"/>
      <c r="G34" s="458"/>
    </row>
    <row r="35" spans="1:7" hidden="1" x14ac:dyDescent="0.25">
      <c r="A35" s="330">
        <f>masterlist!B28</f>
        <v>1</v>
      </c>
      <c r="B35" s="331" t="str">
        <f>masterlist!C28</f>
        <v>DPM</v>
      </c>
      <c r="C35" s="332" t="str">
        <f>masterlist!D28</f>
        <v>Have you involved officials in waste management in your stakeholder meetings</v>
      </c>
      <c r="D35" s="333">
        <f>masterlist!F28</f>
        <v>1</v>
      </c>
      <c r="E35" s="457" t="str">
        <f>IF(masterlist!G28=0,"",masterlist!G28)</f>
        <v>Focal point person from local govt is involved</v>
      </c>
      <c r="F35" s="457"/>
      <c r="G35" s="458"/>
    </row>
    <row r="36" spans="1:7" ht="30" hidden="1" x14ac:dyDescent="0.25">
      <c r="A36" s="330">
        <f>masterlist!B29</f>
        <v>1</v>
      </c>
      <c r="B36" s="331" t="str">
        <f>masterlist!C29</f>
        <v>IEC</v>
      </c>
      <c r="C36" s="332" t="str">
        <f>masterlist!D29</f>
        <v>Has an assessment been done to determine what message should be communicated to the target audience at a local level?</v>
      </c>
      <c r="D36" s="333">
        <f>masterlist!F29</f>
        <v>1</v>
      </c>
      <c r="E36" s="457" t="str">
        <f>IF(masterlist!G29=0,"",masterlist!G29)</f>
        <v/>
      </c>
      <c r="F36" s="457"/>
      <c r="G36" s="458"/>
    </row>
    <row r="37" spans="1:7" ht="30" hidden="1" x14ac:dyDescent="0.25">
      <c r="A37" s="330">
        <f>masterlist!B30</f>
        <v>1</v>
      </c>
      <c r="B37" s="331" t="str">
        <f>masterlist!C30</f>
        <v>IEC</v>
      </c>
      <c r="C37" s="332" t="str">
        <f>masterlist!D30</f>
        <v>Have the target audiences been identified at a local level (e.g. at-risk communities, dog owners, children)?</v>
      </c>
      <c r="D37" s="333">
        <f>masterlist!F30</f>
        <v>1</v>
      </c>
      <c r="E37" s="457" t="str">
        <f>IF(masterlist!G30=0,"",masterlist!G30)</f>
        <v/>
      </c>
      <c r="F37" s="457"/>
      <c r="G37" s="458"/>
    </row>
    <row r="38" spans="1:7" x14ac:dyDescent="0.25">
      <c r="A38" s="330">
        <f>masterlist!B31</f>
        <v>1</v>
      </c>
      <c r="B38" s="331" t="str">
        <f>masterlist!C31</f>
        <v>IEC</v>
      </c>
      <c r="C38" s="332" t="str">
        <f>masterlist!D31</f>
        <v>Has an IEC plan* been developed and implemented on a small scale?</v>
      </c>
      <c r="D38" s="333">
        <f>masterlist!F31</f>
        <v>0</v>
      </c>
      <c r="E38" s="457" t="str">
        <f>IF(masterlist!G31=0,"",masterlist!G31)</f>
        <v>Main messages disseminated on adhoc basis. NO IEC plan in palce</v>
      </c>
      <c r="F38" s="457"/>
      <c r="G38" s="458"/>
    </row>
    <row r="39" spans="1:7" hidden="1" x14ac:dyDescent="0.25">
      <c r="A39" s="330">
        <f>masterlist!B32</f>
        <v>1</v>
      </c>
      <c r="B39" s="331" t="str">
        <f>masterlist!C32</f>
        <v>IEC</v>
      </c>
      <c r="C39" s="332" t="str">
        <f>masterlist!D32</f>
        <v>Has broad public awareness messaging started at a national level?</v>
      </c>
      <c r="D39" s="333">
        <f>masterlist!F32</f>
        <v>1</v>
      </c>
      <c r="E39" s="457" t="str">
        <f>IF(masterlist!G32=0,"",masterlist!G32)</f>
        <v>Through TV and Radio programmes on world rabies day annually. VAZ also carries out broad public awarenes through distribution of print materials during AGM</v>
      </c>
      <c r="F39" s="457"/>
      <c r="G39" s="458"/>
    </row>
    <row r="40" spans="1:7" ht="30" hidden="1" x14ac:dyDescent="0.25">
      <c r="A40" s="330">
        <f>masterlist!B33</f>
        <v>1</v>
      </c>
      <c r="B40" s="331" t="str">
        <f>masterlist!C33</f>
        <v>IEC</v>
      </c>
      <c r="C40" s="332" t="str">
        <f>masterlist!D33</f>
        <v xml:space="preserve">Has an assessment been undertaken to determine the training needs of the professionals at a local level? </v>
      </c>
      <c r="D40" s="333">
        <f>masterlist!F33</f>
        <v>1</v>
      </c>
      <c r="E40" s="457" t="str">
        <f>IF(masterlist!G33=0,"",masterlist!G33)</f>
        <v>Training needs though not focused on Rabies prevention and control are available</v>
      </c>
      <c r="F40" s="457"/>
      <c r="G40" s="458"/>
    </row>
    <row r="41" spans="1:7" hidden="1" x14ac:dyDescent="0.25">
      <c r="A41" s="330">
        <f>masterlist!B34</f>
        <v>1</v>
      </c>
      <c r="B41" s="331" t="str">
        <f>masterlist!C34</f>
        <v>IEC</v>
      </c>
      <c r="C41" s="332" t="str">
        <f>masterlist!D34</f>
        <v>Have human and animal health professionals involved in rabies control been identified at a local level?</v>
      </c>
      <c r="D41" s="333">
        <f>masterlist!F34</f>
        <v>1</v>
      </c>
      <c r="E41" s="457" t="str">
        <f>IF(masterlist!G34=0,"",masterlist!G34)</f>
        <v/>
      </c>
      <c r="F41" s="457"/>
      <c r="G41" s="458"/>
    </row>
    <row r="42" spans="1:7" hidden="1" x14ac:dyDescent="0.25">
      <c r="A42" s="330">
        <f>masterlist!B35</f>
        <v>1</v>
      </c>
      <c r="B42" s="331" t="str">
        <f>masterlist!C35</f>
        <v>IEC</v>
      </c>
      <c r="C42" s="332" t="str">
        <f>masterlist!D35</f>
        <v>Has a training plan been developed at a local level?</v>
      </c>
      <c r="D42" s="333">
        <f>masterlist!F35</f>
        <v>1</v>
      </c>
      <c r="E42" s="457" t="str">
        <f>IF(masterlist!G35=0,"",masterlist!G35)</f>
        <v>Implemented but not specific for Rabies</v>
      </c>
      <c r="F42" s="457"/>
      <c r="G42" s="458"/>
    </row>
    <row r="43" spans="1:7" ht="30" hidden="1" x14ac:dyDescent="0.25">
      <c r="A43" s="330">
        <f>masterlist!B36</f>
        <v>1</v>
      </c>
      <c r="B43" s="331" t="str">
        <f>masterlist!C36</f>
        <v>IEC</v>
      </c>
      <c r="C43" s="332" t="str">
        <f>masterlist!D36</f>
        <v>Have training or refresher courses on rabies and public communication been initiated for professionals in human and animal health at a local level?</v>
      </c>
      <c r="D43" s="333">
        <f>masterlist!F36</f>
        <v>1</v>
      </c>
      <c r="E43" s="457" t="str">
        <f>IF(masterlist!G36=0,"",masterlist!G36)</f>
        <v>Done adhoc basis</v>
      </c>
      <c r="F43" s="457"/>
      <c r="G43" s="458"/>
    </row>
    <row r="44" spans="1:7" hidden="1" x14ac:dyDescent="0.25">
      <c r="A44" s="330">
        <f>masterlist!B37</f>
        <v>1</v>
      </c>
      <c r="B44" s="331" t="str">
        <f>masterlist!C37</f>
        <v>IEC</v>
      </c>
      <c r="C44" s="332" t="str">
        <f>masterlist!D37</f>
        <v>Has an advocacy stakeholder analysis* been done at a local level and target audiences been identified?</v>
      </c>
      <c r="D44" s="333">
        <f>masterlist!F37</f>
        <v>1</v>
      </c>
      <c r="E44" s="457" t="str">
        <f>IF(masterlist!G37=0,"",masterlist!G37)</f>
        <v>Rabies advocay is neglected compared to FMD</v>
      </c>
      <c r="F44" s="457"/>
      <c r="G44" s="458"/>
    </row>
    <row r="45" spans="1:7" x14ac:dyDescent="0.25">
      <c r="A45" s="330">
        <f>masterlist!B38</f>
        <v>1</v>
      </c>
      <c r="B45" s="331" t="str">
        <f>masterlist!C38</f>
        <v>IEC</v>
      </c>
      <c r="C45" s="332" t="str">
        <f>masterlist!D38</f>
        <v>Has an advocacy plan* been developed and implemented at a local level?</v>
      </c>
      <c r="D45" s="333">
        <f>masterlist!F38</f>
        <v>0</v>
      </c>
      <c r="E45" s="457" t="str">
        <f>IF(masterlist!G38=0,"",masterlist!G38)</f>
        <v>need to develop advocacy plans at all levels</v>
      </c>
      <c r="F45" s="457"/>
      <c r="G45" s="458"/>
    </row>
    <row r="46" spans="1:7" hidden="1" x14ac:dyDescent="0.25">
      <c r="A46" s="330">
        <f>masterlist!B39</f>
        <v>1</v>
      </c>
      <c r="B46" s="331" t="str">
        <f>masterlist!C39</f>
        <v>CCI</v>
      </c>
      <c r="C46" s="332" t="str">
        <f>masterlist!D39</f>
        <v>Have the main national stakeholders in rabies prevention and control been identified?</v>
      </c>
      <c r="D46" s="333">
        <f>masterlist!F39</f>
        <v>1</v>
      </c>
      <c r="E46" s="457" t="str">
        <f>IF(masterlist!G39=0,"",masterlist!G39)</f>
        <v>Ministry of Fisheries &amp; Livestock, MOH, MLGH, MHA, Academia</v>
      </c>
      <c r="F46" s="457"/>
      <c r="G46" s="458"/>
    </row>
    <row r="47" spans="1:7" x14ac:dyDescent="0.25">
      <c r="A47" s="330">
        <f>masterlist!B40</f>
        <v>1</v>
      </c>
      <c r="B47" s="331" t="str">
        <f>masterlist!C40</f>
        <v>CCI</v>
      </c>
      <c r="C47" s="332" t="str">
        <f>masterlist!D40</f>
        <v>Have stakeholder consultations been held within the last 3 years at the national level?</v>
      </c>
      <c r="D47" s="333">
        <f>masterlist!F40</f>
        <v>0</v>
      </c>
      <c r="E47" s="457" t="str">
        <f>IF(masterlist!G40=0,"",masterlist!G40)</f>
        <v>Not specific for rabies but zoonotic diseases in general</v>
      </c>
      <c r="F47" s="457"/>
      <c r="G47" s="458"/>
    </row>
    <row r="48" spans="1:7" ht="30" x14ac:dyDescent="0.25">
      <c r="A48" s="330">
        <f>masterlist!B41</f>
        <v>1</v>
      </c>
      <c r="B48" s="331" t="str">
        <f>masterlist!C41</f>
        <v>CCI</v>
      </c>
      <c r="C48" s="332" t="str">
        <f>masterlist!D41</f>
        <v>Has an intersectoral rabies task force, committee or working group been established at a local or national level and do they meet at least twice a year?</v>
      </c>
      <c r="D48" s="333">
        <f>masterlist!F41</f>
        <v>0</v>
      </c>
      <c r="E48" s="457" t="str">
        <f>IF(masterlist!G41=0,"",masterlist!G41)</f>
        <v>Only at local levels.</v>
      </c>
      <c r="F48" s="457"/>
      <c r="G48" s="458"/>
    </row>
    <row r="49" spans="1:7" ht="30" hidden="1" x14ac:dyDescent="0.25">
      <c r="A49" s="330">
        <f>masterlist!B42</f>
        <v>1</v>
      </c>
      <c r="B49" s="331" t="str">
        <f>masterlist!C42</f>
        <v>CCI</v>
      </c>
      <c r="C49" s="332" t="str">
        <f>masterlist!D42</f>
        <v>Based on a small-scale experience, has a short term rabies action plan been developed and endorsed by relevant stakeholders at local / national level?</v>
      </c>
      <c r="D49" s="333">
        <f>masterlist!F42</f>
        <v>1</v>
      </c>
      <c r="E49" s="457" t="str">
        <f>IF(masterlist!G42=0,"",masterlist!G42)</f>
        <v>Only in areas that have had confirmed rabies outbreaks</v>
      </c>
      <c r="F49" s="457"/>
      <c r="G49" s="458"/>
    </row>
    <row r="50" spans="1:7" hidden="1" x14ac:dyDescent="0.25">
      <c r="A50" s="330">
        <f>masterlist!B43</f>
        <v>1</v>
      </c>
      <c r="B50" s="331" t="str">
        <f>masterlist!C43</f>
        <v>CCI</v>
      </c>
      <c r="C50" s="332" t="str">
        <f>masterlist!D43</f>
        <v>Have mechanisms for mobilizing emergency funds in case of an outbreak been identified?</v>
      </c>
      <c r="D50" s="333">
        <f>masterlist!F43</f>
        <v>1</v>
      </c>
      <c r="E50" s="457" t="str">
        <f>IF(masterlist!G43=0,"",masterlist!G43)</f>
        <v>Only at local levels. Govt has established a disease control fund and the DMMU under the vice president's office.</v>
      </c>
      <c r="F50" s="457"/>
      <c r="G50" s="458"/>
    </row>
    <row r="51" spans="1:7" x14ac:dyDescent="0.25">
      <c r="A51" s="330">
        <f>masterlist!B44</f>
        <v>1</v>
      </c>
      <c r="B51" s="331" t="str">
        <f>masterlist!C44</f>
        <v>LEG</v>
      </c>
      <c r="C51" s="332" t="str">
        <f>masterlist!D44</f>
        <v>Do all of the relevant professionals know the case definition for animal rabies?</v>
      </c>
      <c r="D51" s="333">
        <f>masterlist!F44</f>
        <v>0</v>
      </c>
      <c r="E51" s="457" t="str">
        <f>IF(masterlist!G44=0,"",masterlist!G44)</f>
        <v/>
      </c>
      <c r="F51" s="457"/>
      <c r="G51" s="458"/>
    </row>
    <row r="52" spans="1:7" x14ac:dyDescent="0.25">
      <c r="A52" s="330">
        <f>masterlist!B45</f>
        <v>1</v>
      </c>
      <c r="B52" s="331" t="str">
        <f>masterlist!C45</f>
        <v>LEG</v>
      </c>
      <c r="C52" s="332" t="str">
        <f>masterlist!D45</f>
        <v>Do all of the relevant professionals know the case definition for human rabies?</v>
      </c>
      <c r="D52" s="333">
        <f>masterlist!F45</f>
        <v>0</v>
      </c>
      <c r="E52" s="457" t="str">
        <f>IF(masterlist!G45=0,"",masterlist!G45)</f>
        <v>Include in training</v>
      </c>
      <c r="F52" s="457"/>
      <c r="G52" s="458"/>
    </row>
    <row r="53" spans="1:7" hidden="1" x14ac:dyDescent="0.25">
      <c r="A53" s="330">
        <f>masterlist!B46</f>
        <v>1</v>
      </c>
      <c r="B53" s="331" t="str">
        <f>masterlist!C46</f>
        <v>LEG</v>
      </c>
      <c r="C53" s="332" t="str">
        <f>masterlist!D46</f>
        <v>Is there national legislation that is relevant to rabies prevention and control?</v>
      </c>
      <c r="D53" s="333">
        <f>masterlist!F46</f>
        <v>1</v>
      </c>
      <c r="E53" s="457" t="str">
        <f>IF(masterlist!G46=0,"",masterlist!G46)</f>
        <v>Control of Dogs Act, Animal Health Act, ZAMRA Act</v>
      </c>
      <c r="F53" s="457"/>
      <c r="G53" s="458"/>
    </row>
    <row r="54" spans="1:7" hidden="1" x14ac:dyDescent="0.25">
      <c r="A54" s="330">
        <f>masterlist!B47</f>
        <v>1</v>
      </c>
      <c r="B54" s="331" t="str">
        <f>masterlist!C47</f>
        <v>LEG</v>
      </c>
      <c r="C54" s="332" t="str">
        <f>masterlist!D47</f>
        <v>If there is legislation, has it been reviewed and endorsed?</v>
      </c>
      <c r="D54" s="333">
        <f>masterlist!F47</f>
        <v>1</v>
      </c>
      <c r="E54" s="457" t="str">
        <f>IF(masterlist!G47=0,"",masterlist!G47)</f>
        <v>Animal Health Act 2010, ZAMRA Act, 2013</v>
      </c>
      <c r="F54" s="457"/>
      <c r="G54" s="458"/>
    </row>
    <row r="55" spans="1:7" hidden="1" x14ac:dyDescent="0.25">
      <c r="A55" s="330">
        <f>masterlist!B48</f>
        <v>1</v>
      </c>
      <c r="B55" s="331" t="str">
        <f>masterlist!C48</f>
        <v>LEG</v>
      </c>
      <c r="C55" s="332" t="str">
        <f>masterlist!D48</f>
        <v>Has rabies been made a notifiable disease in animals?</v>
      </c>
      <c r="D55" s="333">
        <f>masterlist!F48</f>
        <v>1</v>
      </c>
      <c r="E55" s="457" t="str">
        <f>IF(masterlist!G48=0,"",masterlist!G48)</f>
        <v/>
      </c>
      <c r="F55" s="457"/>
      <c r="G55" s="458"/>
    </row>
    <row r="56" spans="1:7" hidden="1" x14ac:dyDescent="0.25">
      <c r="A56" s="330">
        <f>masterlist!B49</f>
        <v>1</v>
      </c>
      <c r="B56" s="331" t="str">
        <f>masterlist!C49</f>
        <v>LEG</v>
      </c>
      <c r="C56" s="332" t="str">
        <f>masterlist!D49</f>
        <v>Has rabies been made a notifiable disease in humans?</v>
      </c>
      <c r="D56" s="333">
        <f>masterlist!F49</f>
        <v>1</v>
      </c>
      <c r="E56" s="457" t="str">
        <f>IF(masterlist!G49=0,"",masterlist!G49)</f>
        <v/>
      </c>
      <c r="F56" s="457"/>
      <c r="G56" s="458"/>
    </row>
    <row r="57" spans="1:7" ht="30" hidden="1" x14ac:dyDescent="0.25">
      <c r="A57" s="330">
        <f>masterlist!B50</f>
        <v>1</v>
      </c>
      <c r="B57" s="331" t="str">
        <f>masterlist!C50</f>
        <v>LEG</v>
      </c>
      <c r="C57" s="332" t="str">
        <f>masterlist!D50</f>
        <v>Is there legislation that includes the compulsory rabies vaccination of dogs or has it been proposed if it is not already in place?</v>
      </c>
      <c r="D57" s="333">
        <f>masterlist!F50</f>
        <v>1</v>
      </c>
      <c r="E57" s="457" t="str">
        <f>IF(masterlist!G50=0,"",masterlist!G50)</f>
        <v>Control of Dogs Act</v>
      </c>
      <c r="F57" s="457"/>
      <c r="G57" s="458"/>
    </row>
    <row r="58" spans="1:7" hidden="1" x14ac:dyDescent="0.25">
      <c r="A58" s="330">
        <f>masterlist!B51</f>
        <v>1</v>
      </c>
      <c r="B58" s="331" t="str">
        <f>masterlist!C51</f>
        <v>LEG</v>
      </c>
      <c r="C58" s="332" t="str">
        <f>masterlist!D51</f>
        <v>Does legislation include measures for rabies outbreak response?</v>
      </c>
      <c r="D58" s="333">
        <f>masterlist!F51</f>
        <v>1</v>
      </c>
      <c r="E58" s="457" t="str">
        <f>IF(masterlist!G51=0,"",masterlist!G51)</f>
        <v/>
      </c>
      <c r="F58" s="457"/>
      <c r="G58" s="458"/>
    </row>
    <row r="59" spans="1:7" x14ac:dyDescent="0.25">
      <c r="A59" s="330">
        <f>masterlist!B52</f>
        <v>2</v>
      </c>
      <c r="B59" s="331" t="str">
        <f>masterlist!C52</f>
        <v>DCA</v>
      </c>
      <c r="C59" s="332" t="str">
        <f>masterlist!D52</f>
        <v>Have linked human and animal rabies surveillance systems, including agreed SOPs, been established?</v>
      </c>
      <c r="D59" s="333">
        <f>masterlist!F52</f>
        <v>0</v>
      </c>
      <c r="E59" s="457" t="str">
        <f>IF(masterlist!G52=0,"",masterlist!G52)</f>
        <v/>
      </c>
      <c r="F59" s="457"/>
      <c r="G59" s="458"/>
    </row>
    <row r="60" spans="1:7" ht="30" hidden="1" x14ac:dyDescent="0.25">
      <c r="A60" s="330">
        <f>masterlist!B53</f>
        <v>2</v>
      </c>
      <c r="B60" s="331" t="str">
        <f>masterlist!C53</f>
        <v>DCA</v>
      </c>
      <c r="C60" s="332" t="str">
        <f>masterlist!D53</f>
        <v xml:space="preserve">Are human rabies surveillance systems, including feedback mechanisms, functioning and coordinated between administrative levels (national, province, district, municipal, etc.)? </v>
      </c>
      <c r="D60" s="333">
        <f>masterlist!F53</f>
        <v>1</v>
      </c>
      <c r="E60" s="457" t="str">
        <f>IF(masterlist!G53=0,"",masterlist!G53)</f>
        <v/>
      </c>
      <c r="F60" s="457"/>
      <c r="G60" s="458"/>
    </row>
    <row r="61" spans="1:7" ht="30" hidden="1" x14ac:dyDescent="0.25">
      <c r="A61" s="330">
        <f>masterlist!B54</f>
        <v>2</v>
      </c>
      <c r="B61" s="331" t="str">
        <f>masterlist!C54</f>
        <v>DCA</v>
      </c>
      <c r="C61" s="332" t="str">
        <f>masterlist!D54</f>
        <v>Are animal rabies surveillance systems, including feedback mechanisms, functioning and coordinated between administrative levels (national, province, district, municipal, etc.)?</v>
      </c>
      <c r="D61" s="333">
        <f>masterlist!F54</f>
        <v>1</v>
      </c>
      <c r="E61" s="457" t="str">
        <f>IF(masterlist!G54=0,"",masterlist!G54)</f>
        <v/>
      </c>
      <c r="F61" s="457"/>
      <c r="G61" s="458"/>
    </row>
    <row r="62" spans="1:7" x14ac:dyDescent="0.25">
      <c r="A62" s="330">
        <f>masterlist!B55</f>
        <v>2</v>
      </c>
      <c r="B62" s="331" t="str">
        <f>masterlist!C55</f>
        <v>DCA</v>
      </c>
      <c r="C62" s="332" t="str">
        <f>masterlist!D55</f>
        <v>Is information on the epidemiology of rabies regularly shared with all stakeholders?</v>
      </c>
      <c r="D62" s="333">
        <f>masterlist!F55</f>
        <v>0</v>
      </c>
      <c r="E62" s="457" t="str">
        <f>IF(masterlist!G55=0,"",masterlist!G55)</f>
        <v/>
      </c>
      <c r="F62" s="457"/>
      <c r="G62" s="458"/>
    </row>
    <row r="63" spans="1:7" x14ac:dyDescent="0.25">
      <c r="A63" s="330">
        <f>masterlist!B56</f>
        <v>2</v>
      </c>
      <c r="B63" s="331" t="str">
        <f>masterlist!C56</f>
        <v>DCA</v>
      </c>
      <c r="C63" s="332" t="str">
        <f>masterlist!D56</f>
        <v>Is the on-going surveillance system for rabies being maintained?</v>
      </c>
      <c r="D63" s="333">
        <f>masterlist!F56</f>
        <v>0</v>
      </c>
      <c r="E63" s="457" t="str">
        <f>IF(masterlist!G56=0,"",masterlist!G56)</f>
        <v/>
      </c>
      <c r="F63" s="457"/>
      <c r="G63" s="458"/>
    </row>
    <row r="64" spans="1:7" hidden="1" x14ac:dyDescent="0.25">
      <c r="A64" s="330">
        <f>masterlist!B57</f>
        <v>2</v>
      </c>
      <c r="B64" s="331" t="str">
        <f>masterlist!C57</f>
        <v>PCO</v>
      </c>
      <c r="C64" s="332" t="str">
        <f>masterlist!D57</f>
        <v>Has an assessment* been done to determine the availability and access to PEP (and PreP)?</v>
      </c>
      <c r="D64" s="333">
        <f>masterlist!F57</f>
        <v>1</v>
      </c>
      <c r="E64" s="457" t="str">
        <f>IF(masterlist!G57=0,"",masterlist!G57)</f>
        <v/>
      </c>
      <c r="F64" s="457"/>
      <c r="G64" s="458"/>
    </row>
    <row r="65" spans="1:7" hidden="1" x14ac:dyDescent="0.25">
      <c r="A65" s="330">
        <f>masterlist!B58</f>
        <v>2</v>
      </c>
      <c r="B65" s="331" t="str">
        <f>masterlist!C58</f>
        <v>PCO</v>
      </c>
      <c r="C65" s="332" t="str">
        <f>masterlist!D58</f>
        <v>Are WHO pre-qualified human rabies vaccines available and accessible in most parts of the country?</v>
      </c>
      <c r="D65" s="333">
        <f>masterlist!F58</f>
        <v>1</v>
      </c>
      <c r="E65" s="457" t="str">
        <f>IF(masterlist!G58=0,"",masterlist!G58)</f>
        <v/>
      </c>
      <c r="F65" s="457"/>
      <c r="G65" s="458"/>
    </row>
    <row r="66" spans="1:7" ht="30" hidden="1" x14ac:dyDescent="0.25">
      <c r="A66" s="330">
        <f>masterlist!B59</f>
        <v>2</v>
      </c>
      <c r="B66" s="331" t="str">
        <f>masterlist!C59</f>
        <v>PCO</v>
      </c>
      <c r="C66" s="332" t="str">
        <f>masterlist!D59</f>
        <v>Are any human biologics that are not WHO-pre-qualified being phased out? (e.g. nerve tissue vaccines, low quality vaccines)</v>
      </c>
      <c r="D66" s="333">
        <f>masterlist!F59</f>
        <v>1</v>
      </c>
      <c r="E66" s="457" t="str">
        <f>IF(masterlist!G59=0,"",masterlist!G59)</f>
        <v/>
      </c>
      <c r="F66" s="457"/>
      <c r="G66" s="458"/>
    </row>
    <row r="67" spans="1:7" hidden="1" x14ac:dyDescent="0.25">
      <c r="A67" s="330">
        <f>masterlist!B60</f>
        <v>2</v>
      </c>
      <c r="B67" s="331" t="str">
        <f>masterlist!C60</f>
        <v>PCO</v>
      </c>
      <c r="C67" s="332" t="str">
        <f>masterlist!D60</f>
        <v>Are only quality dog vaccines in accordance with OIE standards being used?</v>
      </c>
      <c r="D67" s="333">
        <f>masterlist!F60</f>
        <v>1</v>
      </c>
      <c r="E67" s="457" t="str">
        <f>IF(masterlist!G60=0,"",masterlist!G60)</f>
        <v/>
      </c>
      <c r="F67" s="457"/>
      <c r="G67" s="458"/>
    </row>
    <row r="68" spans="1:7" ht="30" hidden="1" x14ac:dyDescent="0.25">
      <c r="A68" s="330">
        <f>masterlist!B61</f>
        <v>2</v>
      </c>
      <c r="B68" s="331" t="str">
        <f>masterlist!C61</f>
        <v>PCO</v>
      </c>
      <c r="C68" s="332" t="str">
        <f>masterlist!D61</f>
        <v>Are dog vaccination campaigns regularly implemented in response to human cases and animal outbreaks?</v>
      </c>
      <c r="D68" s="333">
        <f>masterlist!F61</f>
        <v>1</v>
      </c>
      <c r="E68" s="457" t="str">
        <f>IF(masterlist!G61=0,"",masterlist!G61)</f>
        <v/>
      </c>
      <c r="F68" s="457"/>
      <c r="G68" s="458"/>
    </row>
    <row r="69" spans="1:7" x14ac:dyDescent="0.25">
      <c r="A69" s="330">
        <f>masterlist!B62</f>
        <v>2</v>
      </c>
      <c r="B69" s="331" t="str">
        <f>masterlist!C62</f>
        <v>PCO</v>
      </c>
      <c r="C69" s="332" t="str">
        <f>masterlist!D62</f>
        <v>Have IBCM SOPs, including sharing of information between sectors, been agreed upon?</v>
      </c>
      <c r="D69" s="333">
        <f>masterlist!F62</f>
        <v>0</v>
      </c>
      <c r="E69" s="457" t="str">
        <f>IF(masterlist!G62=0,"",masterlist!G62)</f>
        <v>Need for sectorwide meetings</v>
      </c>
      <c r="F69" s="457"/>
      <c r="G69" s="458"/>
    </row>
    <row r="70" spans="1:7" hidden="1" x14ac:dyDescent="0.25">
      <c r="A70" s="330">
        <f>masterlist!B63</f>
        <v>2</v>
      </c>
      <c r="B70" s="331" t="str">
        <f>masterlist!C63</f>
        <v>PCO</v>
      </c>
      <c r="C70" s="332" t="str">
        <f>masterlist!D63</f>
        <v xml:space="preserve">Are SOPs available for the observation of dogs involved in biting incidents? </v>
      </c>
      <c r="D70" s="333">
        <f>masterlist!F63</f>
        <v>1</v>
      </c>
      <c r="E70" s="457" t="str">
        <f>IF(masterlist!G63=0,"",masterlist!G63)</f>
        <v/>
      </c>
      <c r="F70" s="457"/>
      <c r="G70" s="458"/>
    </row>
    <row r="71" spans="1:7" hidden="1" x14ac:dyDescent="0.25">
      <c r="A71" s="330">
        <f>masterlist!B64</f>
        <v>2</v>
      </c>
      <c r="B71" s="331" t="str">
        <f>masterlist!C64</f>
        <v>PCO</v>
      </c>
      <c r="C71" s="332" t="str">
        <f>masterlist!D64</f>
        <v>Have facilities or protocols been established for the observation of rabies-suspected dogs?</v>
      </c>
      <c r="D71" s="333">
        <f>masterlist!F64</f>
        <v>1</v>
      </c>
      <c r="E71" s="457" t="str">
        <f>IF(masterlist!G64=0,"",masterlist!G64)</f>
        <v/>
      </c>
      <c r="F71" s="457"/>
      <c r="G71" s="458"/>
    </row>
    <row r="72" spans="1:7" hidden="1" x14ac:dyDescent="0.25">
      <c r="A72" s="330">
        <f>masterlist!B65</f>
        <v>2</v>
      </c>
      <c r="B72" s="331" t="str">
        <f>masterlist!C65</f>
        <v>LAB</v>
      </c>
      <c r="C72" s="332" t="str">
        <f>masterlist!D65</f>
        <v>Is there regular laboratory diagnosis of animal rabies cases in country?</v>
      </c>
      <c r="D72" s="333">
        <f>masterlist!F65</f>
        <v>1</v>
      </c>
      <c r="E72" s="457" t="str">
        <f>IF(masterlist!G65=0,"",masterlist!G65)</f>
        <v>CVRI (FAT, PCR) LUSAKA</v>
      </c>
      <c r="F72" s="457"/>
      <c r="G72" s="458"/>
    </row>
    <row r="73" spans="1:7" hidden="1" x14ac:dyDescent="0.25">
      <c r="A73" s="330">
        <f>masterlist!B66</f>
        <v>2</v>
      </c>
      <c r="B73" s="331" t="str">
        <f>masterlist!C66</f>
        <v>LAB</v>
      </c>
      <c r="C73" s="332" t="str">
        <f>masterlist!D66</f>
        <v>Has capacity for regular sample collection and transportation been established and functioning?</v>
      </c>
      <c r="D73" s="333">
        <f>masterlist!F66</f>
        <v>1</v>
      </c>
      <c r="E73" s="457" t="str">
        <f>IF(masterlist!G66=0,"",masterlist!G66)</f>
        <v xml:space="preserve">PVO &amp; DVO </v>
      </c>
      <c r="F73" s="457"/>
      <c r="G73" s="458"/>
    </row>
    <row r="74" spans="1:7" ht="30" x14ac:dyDescent="0.25">
      <c r="A74" s="330">
        <f>masterlist!B67</f>
        <v>2</v>
      </c>
      <c r="B74" s="331" t="str">
        <f>masterlist!C67</f>
        <v>DPM</v>
      </c>
      <c r="C74" s="332" t="str">
        <f>masterlist!D67</f>
        <v>Has a DPM* strategy and programmebeen  drafted and shared with all relevant stakeholders at a local level?</v>
      </c>
      <c r="D74" s="333">
        <f>masterlist!F67</f>
        <v>0</v>
      </c>
      <c r="E74" s="457" t="str">
        <f>IF(masterlist!G67=0,"",masterlist!G67)</f>
        <v>Need for DPM strategy to be developed</v>
      </c>
      <c r="F74" s="457"/>
      <c r="G74" s="458"/>
    </row>
    <row r="75" spans="1:7" x14ac:dyDescent="0.25">
      <c r="A75" s="330">
        <f>masterlist!B68</f>
        <v>2</v>
      </c>
      <c r="B75" s="331" t="str">
        <f>masterlist!C68</f>
        <v>DPM</v>
      </c>
      <c r="C75" s="332" t="str">
        <f>masterlist!D68</f>
        <v>Has the DPM strategy been finalized?</v>
      </c>
      <c r="D75" s="333">
        <f>masterlist!F68</f>
        <v>0</v>
      </c>
      <c r="E75" s="457" t="str">
        <f>IF(masterlist!G68=0,"",masterlist!G68)</f>
        <v>as above</v>
      </c>
      <c r="F75" s="457"/>
      <c r="G75" s="458"/>
    </row>
    <row r="76" spans="1:7" x14ac:dyDescent="0.25">
      <c r="A76" s="330">
        <f>masterlist!B69</f>
        <v>2</v>
      </c>
      <c r="B76" s="331" t="str">
        <f>masterlist!C69</f>
        <v>DPM</v>
      </c>
      <c r="C76" s="332" t="str">
        <f>masterlist!D69</f>
        <v>Has public sensitisation about DPM been built into rabies awareness campaigns at a local level?</v>
      </c>
      <c r="D76" s="333">
        <f>masterlist!F69</f>
        <v>0</v>
      </c>
      <c r="E76" s="457" t="str">
        <f>IF(masterlist!G69=0,"",masterlist!G69)</f>
        <v>No DPM strategy in place</v>
      </c>
      <c r="F76" s="457"/>
      <c r="G76" s="458"/>
    </row>
    <row r="77" spans="1:7" hidden="1" x14ac:dyDescent="0.25">
      <c r="A77" s="330">
        <f>masterlist!B70</f>
        <v>2</v>
      </c>
      <c r="B77" s="331" t="str">
        <f>masterlist!C70</f>
        <v>DPM</v>
      </c>
      <c r="C77" s="332" t="str">
        <f>masterlist!D70</f>
        <v>Has dog population management been implemented at a local level?</v>
      </c>
      <c r="D77" s="333">
        <f>masterlist!F70</f>
        <v>1</v>
      </c>
      <c r="E77" s="457" t="str">
        <f>IF(masterlist!G70=0,"",masterlist!G70)</f>
        <v>Through local authority disease preparedness</v>
      </c>
      <c r="F77" s="457"/>
      <c r="G77" s="458"/>
    </row>
    <row r="78" spans="1:7" ht="30" hidden="1" x14ac:dyDescent="0.25">
      <c r="A78" s="330">
        <f>masterlist!B71</f>
        <v>2</v>
      </c>
      <c r="B78" s="331" t="str">
        <f>masterlist!C71</f>
        <v>DPM</v>
      </c>
      <c r="C78" s="332" t="str">
        <f>masterlist!D71</f>
        <v>Have training or refresher courses on animal handling and sterilisation been initiated for professionals in animal health at a local level?</v>
      </c>
      <c r="D78" s="333">
        <f>masterlist!F71</f>
        <v>1</v>
      </c>
      <c r="E78" s="457" t="str">
        <f>IF(masterlist!G71=0,"",masterlist!G71)</f>
        <v>through VAZ CPDs</v>
      </c>
      <c r="F78" s="457"/>
      <c r="G78" s="458"/>
    </row>
    <row r="79" spans="1:7" x14ac:dyDescent="0.25">
      <c r="A79" s="330">
        <f>masterlist!B72</f>
        <v>2</v>
      </c>
      <c r="B79" s="331" t="str">
        <f>masterlist!C72</f>
        <v>IEC</v>
      </c>
      <c r="C79" s="332" t="str">
        <f>masterlist!D72</f>
        <v>Has an IEC plan been implemented beyond a local level?</v>
      </c>
      <c r="D79" s="333">
        <f>masterlist!F72</f>
        <v>0</v>
      </c>
      <c r="E79" s="457" t="str">
        <f>IF(masterlist!G72=0,"",masterlist!G72)</f>
        <v>No official plan in place</v>
      </c>
      <c r="F79" s="457"/>
      <c r="G79" s="458"/>
    </row>
    <row r="80" spans="1:7" x14ac:dyDescent="0.25">
      <c r="A80" s="330">
        <f>masterlist!B73</f>
        <v>2</v>
      </c>
      <c r="B80" s="331" t="str">
        <f>masterlist!C73</f>
        <v>IEC</v>
      </c>
      <c r="C80" s="332" t="str">
        <f>masterlist!D73</f>
        <v>Has the IEC plan been reviewed and updated?</v>
      </c>
      <c r="D80" s="333">
        <f>masterlist!F73</f>
        <v>0</v>
      </c>
      <c r="E80" s="457" t="str">
        <f>IF(masterlist!G73=0,"",masterlist!G73)</f>
        <v>No official plan in place</v>
      </c>
      <c r="F80" s="457"/>
      <c r="G80" s="458"/>
    </row>
    <row r="81" spans="1:7" hidden="1" x14ac:dyDescent="0.25">
      <c r="A81" s="330">
        <f>masterlist!B74</f>
        <v>2</v>
      </c>
      <c r="B81" s="331" t="str">
        <f>masterlist!C74</f>
        <v>IEC</v>
      </c>
      <c r="C81" s="332" t="str">
        <f>masterlist!D74</f>
        <v>Has training of human and animal health personnel been conducted in most parts of the country?</v>
      </c>
      <c r="D81" s="333">
        <f>masterlist!F74</f>
        <v>1</v>
      </c>
      <c r="E81" s="457" t="str">
        <f>IF(masterlist!G74=0,"",masterlist!G74)</f>
        <v/>
      </c>
      <c r="F81" s="457"/>
      <c r="G81" s="458"/>
    </row>
    <row r="82" spans="1:7" ht="30" x14ac:dyDescent="0.25">
      <c r="A82" s="330">
        <f>masterlist!B75</f>
        <v>2</v>
      </c>
      <c r="B82" s="331" t="str">
        <f>masterlist!C75</f>
        <v>IEC</v>
      </c>
      <c r="C82" s="332" t="str">
        <f>masterlist!D75</f>
        <v>Have small-scale program successes been communicated to authorities/leaders in other parts of the country?</v>
      </c>
      <c r="D82" s="333">
        <f>masterlist!F75</f>
        <v>0</v>
      </c>
      <c r="E82" s="457" t="str">
        <f>IF(masterlist!G75=0,"",masterlist!G75)</f>
        <v>Successes are not reviewed</v>
      </c>
      <c r="F82" s="457"/>
      <c r="G82" s="458"/>
    </row>
    <row r="83" spans="1:7" ht="30" x14ac:dyDescent="0.25">
      <c r="A83" s="330">
        <f>masterlist!B76</f>
        <v>2</v>
      </c>
      <c r="B83" s="331" t="str">
        <f>masterlist!C76</f>
        <v>IEC</v>
      </c>
      <c r="C83" s="332" t="str">
        <f>masterlist!D76</f>
        <v>Has an advocacy stakeholder analysis* been done at a national level and have the target audiences been identified?</v>
      </c>
      <c r="D83" s="333">
        <f>masterlist!F76</f>
        <v>0</v>
      </c>
      <c r="E83" s="457" t="str">
        <f>IF(masterlist!G76=0,"",masterlist!G76)</f>
        <v/>
      </c>
      <c r="F83" s="457"/>
      <c r="G83" s="458"/>
    </row>
    <row r="84" spans="1:7" ht="30" x14ac:dyDescent="0.25">
      <c r="A84" s="330">
        <f>masterlist!B77</f>
        <v>2</v>
      </c>
      <c r="B84" s="331" t="str">
        <f>masterlist!C77</f>
        <v>IEC</v>
      </c>
      <c r="C84" s="332" t="str">
        <f>masterlist!D77</f>
        <v>Has an advocacy campaign to national leaders/authorities been undertaken to ensure that a national rabies control strategy is created and properly resourced?</v>
      </c>
      <c r="D84" s="333">
        <f>masterlist!F77</f>
        <v>0</v>
      </c>
      <c r="E84" s="457" t="str">
        <f>IF(masterlist!G77=0,"",masterlist!G77)</f>
        <v/>
      </c>
      <c r="F84" s="457"/>
      <c r="G84" s="458"/>
    </row>
    <row r="85" spans="1:7" x14ac:dyDescent="0.25">
      <c r="A85" s="330">
        <f>masterlist!B78</f>
        <v>2</v>
      </c>
      <c r="B85" s="331" t="str">
        <f>masterlist!C78</f>
        <v>CCI</v>
      </c>
      <c r="C85" s="332" t="str">
        <f>masterlist!D78</f>
        <v>Are mechanisms for regular intersectoral collaboration in place and are they implemented?</v>
      </c>
      <c r="D85" s="333">
        <f>masterlist!F78</f>
        <v>0</v>
      </c>
      <c r="E85" s="457" t="str">
        <f>IF(masterlist!G78=0,"",masterlist!G78)</f>
        <v/>
      </c>
      <c r="F85" s="457"/>
      <c r="G85" s="458"/>
    </row>
    <row r="86" spans="1:7" x14ac:dyDescent="0.25">
      <c r="A86" s="330">
        <f>masterlist!B79</f>
        <v>2</v>
      </c>
      <c r="B86" s="331" t="str">
        <f>masterlist!C79</f>
        <v>CCI</v>
      </c>
      <c r="C86" s="332" t="str">
        <f>masterlist!D79</f>
        <v>Has the contribution and role of  private sector been clarified and shared with other stakeholders?</v>
      </c>
      <c r="D86" s="333">
        <f>masterlist!F79</f>
        <v>0</v>
      </c>
      <c r="E86" s="457" t="str">
        <f>IF(masterlist!G79=0,"",masterlist!G79)</f>
        <v/>
      </c>
      <c r="F86" s="457"/>
      <c r="G86" s="458"/>
    </row>
    <row r="87" spans="1:7" ht="30" x14ac:dyDescent="0.25">
      <c r="A87" s="330">
        <f>masterlist!B80</f>
        <v>2</v>
      </c>
      <c r="B87" s="331" t="str">
        <f>masterlist!C80</f>
        <v>CCI</v>
      </c>
      <c r="C87" s="332" t="str">
        <f>masterlist!D80</f>
        <v>Has a national strategy for rabies prevention, control and eventual elimination been drafted, shared with all relevant stakeholders and finalised?</v>
      </c>
      <c r="D87" s="333">
        <f>masterlist!F80</f>
        <v>0</v>
      </c>
      <c r="E87" s="457" t="str">
        <f>IF(masterlist!G80=0,"",masterlist!G80)</f>
        <v>No national strategy in place</v>
      </c>
      <c r="F87" s="457"/>
      <c r="G87" s="458"/>
    </row>
    <row r="88" spans="1:7" ht="30" hidden="1" x14ac:dyDescent="0.25">
      <c r="A88" s="330">
        <f>masterlist!B81</f>
        <v>2</v>
      </c>
      <c r="B88" s="331" t="str">
        <f>masterlist!C81</f>
        <v>CCI</v>
      </c>
      <c r="C88" s="332" t="str">
        <f>masterlist!D81</f>
        <v xml:space="preserve">Have government resources been identified and allocated in support of the national rabies control strategy?  </v>
      </c>
      <c r="D88" s="333">
        <f>masterlist!F81</f>
        <v>1</v>
      </c>
      <c r="E88" s="457" t="str">
        <f>IF(masterlist!G81=0,"",masterlist!G81)</f>
        <v>Rabies budgeted under the ministrial national budget</v>
      </c>
      <c r="F88" s="457"/>
      <c r="G88" s="458"/>
    </row>
    <row r="89" spans="1:7" ht="30" hidden="1" x14ac:dyDescent="0.25">
      <c r="A89" s="330">
        <f>masterlist!B82</f>
        <v>2</v>
      </c>
      <c r="B89" s="331" t="str">
        <f>masterlist!C82</f>
        <v>LEG</v>
      </c>
      <c r="C89" s="332" t="str">
        <f>masterlist!D82</f>
        <v xml:space="preserve">Has legislation been updated to include specifications on the compulsory vaccination of dogs and the international movement of animals? </v>
      </c>
      <c r="D89" s="333">
        <f>masterlist!F82</f>
        <v>1</v>
      </c>
      <c r="E89" s="457" t="str">
        <f>IF(masterlist!G82=0,"",masterlist!G82)</f>
        <v/>
      </c>
      <c r="F89" s="457"/>
      <c r="G89" s="458"/>
    </row>
    <row r="90" spans="1:7" x14ac:dyDescent="0.25">
      <c r="A90" s="330">
        <f>masterlist!B83</f>
        <v>3</v>
      </c>
      <c r="B90" s="331" t="str">
        <f>masterlist!C83</f>
        <v>DCA</v>
      </c>
      <c r="C90" s="332" t="str">
        <f>masterlist!D83</f>
        <v xml:space="preserve">Have field investigations for all suspected human rabies cases been conducted? </v>
      </c>
      <c r="D90" s="333">
        <f>masterlist!F83</f>
        <v>0</v>
      </c>
      <c r="E90" s="457" t="str">
        <f>IF(masterlist!G83=0,"",masterlist!G83)</f>
        <v/>
      </c>
      <c r="F90" s="457"/>
      <c r="G90" s="458"/>
    </row>
    <row r="91" spans="1:7" x14ac:dyDescent="0.25">
      <c r="A91" s="330">
        <f>masterlist!B84</f>
        <v>3</v>
      </c>
      <c r="B91" s="331" t="str">
        <f>masterlist!C84</f>
        <v>DCA</v>
      </c>
      <c r="C91" s="332" t="str">
        <f>masterlist!D84</f>
        <v>Is epidemiological evidence available to rule out dog-transmitted human rabies cases?</v>
      </c>
      <c r="D91" s="333">
        <f>masterlist!F84</f>
        <v>0</v>
      </c>
      <c r="E91" s="457" t="str">
        <f>IF(masterlist!G84=0,"",masterlist!G84)</f>
        <v/>
      </c>
      <c r="F91" s="457"/>
      <c r="G91" s="458"/>
    </row>
    <row r="92" spans="1:7" hidden="1" x14ac:dyDescent="0.25">
      <c r="A92" s="330">
        <f>masterlist!B85</f>
        <v>3</v>
      </c>
      <c r="B92" s="331" t="str">
        <f>masterlist!C85</f>
        <v>DCA</v>
      </c>
      <c r="C92" s="332" t="str">
        <f>masterlist!D85</f>
        <v>Has an advocacy plan been approved by the government for local level implementation?</v>
      </c>
      <c r="D92" s="333">
        <f>masterlist!F85</f>
        <v>1</v>
      </c>
      <c r="E92" s="457" t="str">
        <f>IF(masterlist!G85=0,"",masterlist!G85)</f>
        <v/>
      </c>
      <c r="F92" s="457"/>
      <c r="G92" s="458"/>
    </row>
    <row r="93" spans="1:7" ht="30" hidden="1" x14ac:dyDescent="0.25">
      <c r="A93" s="330">
        <f>masterlist!B86</f>
        <v>3</v>
      </c>
      <c r="B93" s="331" t="str">
        <f>masterlist!C86</f>
        <v>DCA</v>
      </c>
      <c r="C93" s="332" t="str">
        <f>masterlist!D86</f>
        <v>Are field investigations and laboratory confirmations conducted for all suspected rabies outbreaks in dogs?</v>
      </c>
      <c r="D93" s="333">
        <f>masterlist!F86</f>
        <v>1</v>
      </c>
      <c r="E93" s="457" t="str">
        <f>IF(masterlist!G86=0,"",masterlist!G86)</f>
        <v/>
      </c>
      <c r="F93" s="457"/>
      <c r="G93" s="458"/>
    </row>
    <row r="94" spans="1:7" ht="30" x14ac:dyDescent="0.25">
      <c r="A94" s="330">
        <f>masterlist!B87</f>
        <v>3</v>
      </c>
      <c r="B94" s="331" t="str">
        <f>masterlist!C87</f>
        <v>DCA</v>
      </c>
      <c r="C94" s="332" t="str">
        <f>masterlist!D87</f>
        <v>Has the collection of local or national health economic and/or other disease prioritization tool data* on rabies control been initiated to make the case for rabies control investment?</v>
      </c>
      <c r="D94" s="333">
        <f>masterlist!F87</f>
        <v>0</v>
      </c>
      <c r="E94" s="457" t="str">
        <f>IF(masterlist!G87=0,"",masterlist!G87)</f>
        <v/>
      </c>
      <c r="F94" s="457"/>
      <c r="G94" s="458"/>
    </row>
    <row r="95" spans="1:7" ht="30" x14ac:dyDescent="0.25">
      <c r="A95" s="330">
        <f>masterlist!B88</f>
        <v>3</v>
      </c>
      <c r="B95" s="331" t="str">
        <f>masterlist!C88</f>
        <v>DCA</v>
      </c>
      <c r="C95" s="332" t="str">
        <f>masterlist!D88</f>
        <v>Have the health economic data and/or other disease prioritization tool analyses been expanded to support further prioritization within the national rabies control programme?</v>
      </c>
      <c r="D95" s="333">
        <f>masterlist!F88</f>
        <v>0</v>
      </c>
      <c r="E95" s="457" t="str">
        <f>IF(masterlist!G88=0,"",masterlist!G88)</f>
        <v/>
      </c>
      <c r="F95" s="457"/>
      <c r="G95" s="458"/>
    </row>
    <row r="96" spans="1:7" ht="30" hidden="1" x14ac:dyDescent="0.25">
      <c r="A96" s="330">
        <f>masterlist!B89</f>
        <v>3</v>
      </c>
      <c r="B96" s="331" t="str">
        <f>masterlist!C89</f>
        <v>PCO</v>
      </c>
      <c r="C96" s="332" t="str">
        <f>masterlist!D89</f>
        <v>Is WHO pre-qualified Pre- and Post- Exposure Prophylaxis available and accessible to high risk and exposed individuals throughout the country?</v>
      </c>
      <c r="D96" s="333">
        <f>masterlist!F89</f>
        <v>1</v>
      </c>
      <c r="E96" s="457" t="str">
        <f>IF(masterlist!G89=0,"",masterlist!G89)</f>
        <v/>
      </c>
      <c r="F96" s="457"/>
      <c r="G96" s="458"/>
    </row>
    <row r="97" spans="1:7" ht="30" x14ac:dyDescent="0.25">
      <c r="A97" s="330">
        <f>masterlist!B90</f>
        <v>3</v>
      </c>
      <c r="B97" s="331" t="str">
        <f>masterlist!C90</f>
        <v>PCO</v>
      </c>
      <c r="C97" s="332" t="str">
        <f>masterlist!D90</f>
        <v xml:space="preserve">Are mass dog vaccination campaigns reaching at least 70% of the total dog population conducted according to the national rabies strategy? </v>
      </c>
      <c r="D97" s="333">
        <f>masterlist!F90</f>
        <v>0</v>
      </c>
      <c r="E97" s="457" t="str">
        <f>IF(masterlist!G90=0,"",masterlist!G90)</f>
        <v/>
      </c>
      <c r="F97" s="457"/>
      <c r="G97" s="458"/>
    </row>
    <row r="98" spans="1:7" x14ac:dyDescent="0.25">
      <c r="A98" s="330">
        <f>masterlist!B91</f>
        <v>3</v>
      </c>
      <c r="B98" s="331" t="str">
        <f>masterlist!C91</f>
        <v>PCO</v>
      </c>
      <c r="C98" s="332" t="str">
        <f>masterlist!D91</f>
        <v>Are post-vaccination surveys* in dogs being carried out to evaluate vaccination coverage?</v>
      </c>
      <c r="D98" s="333">
        <f>masterlist!F91</f>
        <v>0</v>
      </c>
      <c r="E98" s="457" t="str">
        <f>IF(masterlist!G91=0,"",masterlist!G91)</f>
        <v/>
      </c>
      <c r="F98" s="457"/>
      <c r="G98" s="458"/>
    </row>
    <row r="99" spans="1:7" ht="30" hidden="1" x14ac:dyDescent="0.25">
      <c r="A99" s="330">
        <f>masterlist!B92</f>
        <v>3</v>
      </c>
      <c r="B99" s="331" t="str">
        <f>masterlist!C92</f>
        <v>PCO</v>
      </c>
      <c r="C99" s="332" t="str">
        <f>masterlist!D92</f>
        <v>Is there capacity to conduct field investigations and planned outbreak responses for animal and human rabies cases in the entire country?</v>
      </c>
      <c r="D99" s="333">
        <f>masterlist!F92</f>
        <v>1</v>
      </c>
      <c r="E99" s="457" t="str">
        <f>IF(masterlist!G92=0,"",masterlist!G92)</f>
        <v/>
      </c>
      <c r="F99" s="457"/>
      <c r="G99" s="458"/>
    </row>
    <row r="100" spans="1:7" ht="30" x14ac:dyDescent="0.25">
      <c r="A100" s="330">
        <f>masterlist!B93</f>
        <v>3</v>
      </c>
      <c r="B100" s="331" t="str">
        <f>masterlist!C93</f>
        <v>PCO</v>
      </c>
      <c r="C100" s="332" t="str">
        <f>masterlist!D93</f>
        <v>Have potential rabies-free zones been identified where canine variant cases have been absent for at least a 2 year period?</v>
      </c>
      <c r="D100" s="333">
        <f>masterlist!F93</f>
        <v>0</v>
      </c>
      <c r="E100" s="457" t="str">
        <f>IF(masterlist!G93=0,"",masterlist!G93)</f>
        <v/>
      </c>
      <c r="F100" s="457"/>
      <c r="G100" s="458"/>
    </row>
    <row r="101" spans="1:7" ht="30" x14ac:dyDescent="0.25">
      <c r="A101" s="330">
        <f>masterlist!B94</f>
        <v>3</v>
      </c>
      <c r="B101" s="331" t="str">
        <f>masterlist!C94</f>
        <v>PCO</v>
      </c>
      <c r="C101" s="332" t="str">
        <f>masterlist!D94</f>
        <v>Has dialogue been initiated with neighbouring countries to prevent the re-introduction of rabies into designated rabies-free zones?</v>
      </c>
      <c r="D101" s="333">
        <f>masterlist!F94</f>
        <v>0</v>
      </c>
      <c r="E101" s="457" t="str">
        <f>IF(masterlist!G94=0,"",masterlist!G94)</f>
        <v/>
      </c>
      <c r="F101" s="457"/>
      <c r="G101" s="458"/>
    </row>
    <row r="102" spans="1:7" hidden="1" x14ac:dyDescent="0.25">
      <c r="A102" s="330">
        <f>masterlist!B95</f>
        <v>3</v>
      </c>
      <c r="B102" s="331" t="str">
        <f>masterlist!C95</f>
        <v>LAB</v>
      </c>
      <c r="C102" s="332" t="str">
        <f>masterlist!D95</f>
        <v>Are wildlife samples submitted for rabies laboratory diagnosis?</v>
      </c>
      <c r="D102" s="333">
        <f>masterlist!F95</f>
        <v>1</v>
      </c>
      <c r="E102" s="457" t="str">
        <f>IF(masterlist!G95=0,"",masterlist!G95)</f>
        <v/>
      </c>
      <c r="F102" s="457"/>
      <c r="G102" s="458"/>
    </row>
    <row r="103" spans="1:7" ht="30" hidden="1" x14ac:dyDescent="0.25">
      <c r="A103" s="330">
        <f>masterlist!B96</f>
        <v>3</v>
      </c>
      <c r="B103" s="331" t="str">
        <f>masterlist!C96</f>
        <v>LAB</v>
      </c>
      <c r="C103" s="332" t="str">
        <f>masterlist!D96</f>
        <v>Is access to reliable laboratory diagnosis available throughout the country for animal samples (and if possible also for human and wildlife samples)?</v>
      </c>
      <c r="D103" s="333">
        <f>masterlist!F96</f>
        <v>1</v>
      </c>
      <c r="E103" s="457" t="str">
        <f>IF(masterlist!G96=0,"",masterlist!G96)</f>
        <v>CVRI  &amp; UNZAVET SCHOOL LUSAKA</v>
      </c>
      <c r="F103" s="457"/>
      <c r="G103" s="458"/>
    </row>
    <row r="104" spans="1:7" ht="30" x14ac:dyDescent="0.25">
      <c r="A104" s="330">
        <f>masterlist!B97</f>
        <v>3</v>
      </c>
      <c r="B104" s="331" t="str">
        <f>masterlist!C97</f>
        <v>LAB</v>
      </c>
      <c r="C104" s="332" t="str">
        <f>masterlist!D97</f>
        <v>Is there regular characterization and analysis of circulating rabies virus variants by a national or international laboratory?</v>
      </c>
      <c r="D104" s="333">
        <f>masterlist!F97</f>
        <v>0</v>
      </c>
      <c r="E104" s="457" t="str">
        <f>IF(masterlist!G97=0,"",masterlist!G97)</f>
        <v/>
      </c>
      <c r="F104" s="457"/>
      <c r="G104" s="458"/>
    </row>
    <row r="105" spans="1:7" x14ac:dyDescent="0.25">
      <c r="A105" s="330">
        <f>masterlist!B98</f>
        <v>3</v>
      </c>
      <c r="B105" s="331" t="str">
        <f>masterlist!C98</f>
        <v>DPM</v>
      </c>
      <c r="C105" s="332" t="str">
        <f>masterlist!D98</f>
        <v>Has the DPM strategy been assessed and refined based on current dog ecology or KAP surveys?</v>
      </c>
      <c r="D105" s="333">
        <f>masterlist!F98</f>
        <v>0</v>
      </c>
      <c r="E105" s="457" t="str">
        <f>IF(masterlist!G98=0,"",masterlist!G98)</f>
        <v>No KAP surveys done</v>
      </c>
      <c r="F105" s="457"/>
      <c r="G105" s="458"/>
    </row>
    <row r="106" spans="1:7" ht="30" hidden="1" x14ac:dyDescent="0.25">
      <c r="A106" s="330">
        <f>masterlist!B99</f>
        <v>3</v>
      </c>
      <c r="B106" s="331" t="str">
        <f>masterlist!C99</f>
        <v>DPM</v>
      </c>
      <c r="C106" s="332" t="str">
        <f>masterlist!D99</f>
        <v>Have rabies awareness campaigns, including responsible dog ownership, been expanded to more areas?</v>
      </c>
      <c r="D106" s="333">
        <f>masterlist!F99</f>
        <v>1</v>
      </c>
      <c r="E106" s="457" t="str">
        <f>IF(masterlist!G99=0,"",masterlist!G99)</f>
        <v/>
      </c>
      <c r="F106" s="457"/>
      <c r="G106" s="458"/>
    </row>
    <row r="107" spans="1:7" hidden="1" x14ac:dyDescent="0.25">
      <c r="A107" s="330">
        <f>masterlist!B100</f>
        <v>3</v>
      </c>
      <c r="B107" s="331" t="str">
        <f>masterlist!C100</f>
        <v>DPM</v>
      </c>
      <c r="C107" s="332" t="str">
        <f>masterlist!D100</f>
        <v>Has veterinary and animal technician training been completed across most of country?</v>
      </c>
      <c r="D107" s="333">
        <f>masterlist!F100</f>
        <v>1</v>
      </c>
      <c r="E107" s="457" t="str">
        <f>IF(masterlist!G100=0,"",masterlist!G100)</f>
        <v/>
      </c>
      <c r="F107" s="457"/>
      <c r="G107" s="458"/>
    </row>
    <row r="108" spans="1:7" x14ac:dyDescent="0.25">
      <c r="A108" s="330">
        <f>masterlist!B101</f>
        <v>3</v>
      </c>
      <c r="B108" s="331" t="str">
        <f>masterlist!C101</f>
        <v>DPM</v>
      </c>
      <c r="C108" s="332" t="str">
        <f>masterlist!D101</f>
        <v>Has the dog population management strategy been implemented nationwide?</v>
      </c>
      <c r="D108" s="333">
        <f>masterlist!F101</f>
        <v>0</v>
      </c>
      <c r="E108" s="457" t="str">
        <f>IF(masterlist!G101=0,"",masterlist!G101)</f>
        <v>Need for DPM strategy to be developed</v>
      </c>
      <c r="F108" s="457"/>
      <c r="G108" s="458"/>
    </row>
    <row r="109" spans="1:7" x14ac:dyDescent="0.25">
      <c r="A109" s="330">
        <f>masterlist!B102</f>
        <v>3</v>
      </c>
      <c r="B109" s="331" t="str">
        <f>masterlist!C102</f>
        <v>IEC</v>
      </c>
      <c r="C109" s="332" t="str">
        <f>masterlist!D102</f>
        <v>Has the IEC plan been integrated into the national rabies strategy and implemented at national level?</v>
      </c>
      <c r="D109" s="333">
        <f>masterlist!F102</f>
        <v>0</v>
      </c>
      <c r="E109" s="457" t="str">
        <f>IF(masterlist!G102=0,"",masterlist!G102)</f>
        <v/>
      </c>
      <c r="F109" s="457"/>
      <c r="G109" s="458"/>
    </row>
    <row r="110" spans="1:7" x14ac:dyDescent="0.25">
      <c r="A110" s="330">
        <f>masterlist!B103</f>
        <v>3</v>
      </c>
      <c r="B110" s="331" t="str">
        <f>masterlist!C103</f>
        <v>IEC</v>
      </c>
      <c r="C110" s="332" t="str">
        <f>masterlist!D103</f>
        <v>Have human rabies free zones been declared publicly?</v>
      </c>
      <c r="D110" s="333">
        <f>masterlist!F103</f>
        <v>0</v>
      </c>
      <c r="E110" s="457" t="str">
        <f>IF(masterlist!G103=0,"",masterlist!G103)</f>
        <v/>
      </c>
      <c r="F110" s="457"/>
      <c r="G110" s="458"/>
    </row>
    <row r="111" spans="1:7" x14ac:dyDescent="0.25">
      <c r="A111" s="330">
        <f>masterlist!B104</f>
        <v>3</v>
      </c>
      <c r="B111" s="331" t="str">
        <f>masterlist!C104</f>
        <v>CCI</v>
      </c>
      <c r="C111" s="332" t="str">
        <f>masterlist!D104</f>
        <v xml:space="preserve">Has the national strategy been refined based on monitoring and evaluation? </v>
      </c>
      <c r="D111" s="333">
        <f>masterlist!F104</f>
        <v>0</v>
      </c>
      <c r="E111" s="457" t="str">
        <f>IF(masterlist!G104=0,"",masterlist!G104)</f>
        <v/>
      </c>
      <c r="F111" s="457"/>
      <c r="G111" s="458"/>
    </row>
    <row r="112" spans="1:7" hidden="1" x14ac:dyDescent="0.25">
      <c r="A112" s="330">
        <f>masterlist!B105</f>
        <v>3</v>
      </c>
      <c r="B112" s="331" t="str">
        <f>masterlist!C105</f>
        <v>LEG</v>
      </c>
      <c r="C112" s="332" t="str">
        <f>masterlist!D105</f>
        <v>Is the relevant legislation enforced at the national level?</v>
      </c>
      <c r="D112" s="333">
        <f>masterlist!F105</f>
        <v>1</v>
      </c>
      <c r="E112" s="457" t="str">
        <f>IF(masterlist!G105=0,"",masterlist!G105)</f>
        <v/>
      </c>
      <c r="F112" s="457"/>
      <c r="G112" s="458"/>
    </row>
    <row r="113" spans="1:7" x14ac:dyDescent="0.25">
      <c r="A113" s="330">
        <f>masterlist!B106</f>
        <v>4</v>
      </c>
      <c r="B113" s="331" t="str">
        <f>masterlist!C106</f>
        <v>DCA</v>
      </c>
      <c r="C113" s="332" t="str">
        <f>masterlist!D106</f>
        <v>Are existing surveillance activities for all suspected cases in humans maintained in the country?</v>
      </c>
      <c r="D113" s="333">
        <f>masterlist!F106</f>
        <v>0</v>
      </c>
      <c r="E113" s="457" t="str">
        <f>IF(masterlist!G106=0,"",masterlist!G106)</f>
        <v/>
      </c>
      <c r="F113" s="457"/>
      <c r="G113" s="458"/>
    </row>
    <row r="114" spans="1:7" ht="30" x14ac:dyDescent="0.25">
      <c r="A114" s="330">
        <f>masterlist!B107</f>
        <v>4</v>
      </c>
      <c r="B114" s="331" t="str">
        <f>masterlist!C107</f>
        <v>DCA</v>
      </c>
      <c r="C114" s="332" t="str">
        <f>masterlist!D107</f>
        <v>Has the epidemiological data from the routine surveillance of all animals (working animals, livestock and wildlife) been used to refine the national rabies strategy?</v>
      </c>
      <c r="D114" s="333">
        <f>masterlist!F107</f>
        <v>0</v>
      </c>
      <c r="E114" s="457" t="str">
        <f>IF(masterlist!G107=0,"",masterlist!G107)</f>
        <v/>
      </c>
      <c r="F114" s="457"/>
      <c r="G114" s="458"/>
    </row>
    <row r="115" spans="1:7" ht="30" hidden="1" x14ac:dyDescent="0.25">
      <c r="A115" s="330">
        <f>masterlist!B108</f>
        <v>4</v>
      </c>
      <c r="B115" s="331" t="str">
        <f>masterlist!C108</f>
        <v>PCO</v>
      </c>
      <c r="C115" s="332" t="str">
        <f>masterlist!D108</f>
        <v>Are dog vaccination campaigns maintained in zones where dog rabies is still present or where otherwise justified (e.g. risk of introduction)?</v>
      </c>
      <c r="D115" s="333">
        <f>masterlist!F108</f>
        <v>1</v>
      </c>
      <c r="E115" s="457" t="str">
        <f>IF(masterlist!G108=0,"",masterlist!G108)</f>
        <v/>
      </c>
      <c r="F115" s="457"/>
      <c r="G115" s="458"/>
    </row>
    <row r="116" spans="1:7" ht="30" x14ac:dyDescent="0.25">
      <c r="A116" s="330">
        <f>masterlist!B109</f>
        <v>4</v>
      </c>
      <c r="B116" s="331" t="str">
        <f>masterlist!C109</f>
        <v>PCO</v>
      </c>
      <c r="C116" s="332" t="str">
        <f>masterlist!D109</f>
        <v>Has freedom from dog-transmitted rabies in the entire country been verified by the absence of canine variant cases for at least a 2 year period?</v>
      </c>
      <c r="D116" s="333">
        <f>masterlist!F109</f>
        <v>0</v>
      </c>
      <c r="E116" s="457" t="str">
        <f>IF(masterlist!G109=0,"",masterlist!G109)</f>
        <v/>
      </c>
      <c r="F116" s="457"/>
      <c r="G116" s="458"/>
    </row>
    <row r="117" spans="1:7" ht="30" x14ac:dyDescent="0.25">
      <c r="A117" s="330">
        <f>masterlist!B110</f>
        <v>4</v>
      </c>
      <c r="B117" s="331" t="str">
        <f>masterlist!C110</f>
        <v>PCO</v>
      </c>
      <c r="C117" s="332" t="str">
        <f>masterlist!D110</f>
        <v>Has an emergency response/contingency plan been developed to address any reintroduced case of animal rabies involving a canine variant?</v>
      </c>
      <c r="D117" s="333">
        <f>masterlist!F110</f>
        <v>0</v>
      </c>
      <c r="E117" s="457" t="str">
        <f>IF(masterlist!G110=0,"",masterlist!G110)</f>
        <v/>
      </c>
      <c r="F117" s="457"/>
      <c r="G117" s="458"/>
    </row>
    <row r="118" spans="1:7" ht="30" x14ac:dyDescent="0.25">
      <c r="A118" s="330">
        <f>masterlist!B111</f>
        <v>4</v>
      </c>
      <c r="B118" s="331" t="str">
        <f>masterlist!C111</f>
        <v>LAB</v>
      </c>
      <c r="C118" s="332" t="str">
        <f>masterlist!D111</f>
        <v>Is there maintenance of existing surveillance activities, including ongoing laboratory investigation, for all suspected cases in dogs in the country?</v>
      </c>
      <c r="D118" s="333">
        <f>masterlist!F111</f>
        <v>0</v>
      </c>
      <c r="E118" s="457" t="str">
        <f>IF(masterlist!G111=0,"",masterlist!G111)</f>
        <v/>
      </c>
      <c r="F118" s="457"/>
      <c r="G118" s="458"/>
    </row>
    <row r="119" spans="1:7" ht="30" hidden="1" x14ac:dyDescent="0.25">
      <c r="A119" s="330">
        <f>masterlist!B112</f>
        <v>4</v>
      </c>
      <c r="B119" s="331" t="str">
        <f>masterlist!C112</f>
        <v>DPM</v>
      </c>
      <c r="C119" s="332" t="str">
        <f>masterlist!D112</f>
        <v>Have dog population management and responsible dog ownership campaigns been continued after the elimination of canine-mediated human rabies?</v>
      </c>
      <c r="D119" s="333">
        <f>masterlist!F112</f>
        <v>1</v>
      </c>
      <c r="E119" s="457" t="str">
        <f>IF(masterlist!G112=0,"",masterlist!G112)</f>
        <v/>
      </c>
      <c r="F119" s="457"/>
      <c r="G119" s="458"/>
    </row>
    <row r="120" spans="1:7" x14ac:dyDescent="0.25">
      <c r="A120" s="330">
        <f>masterlist!B113</f>
        <v>4</v>
      </c>
      <c r="B120" s="331" t="str">
        <f>masterlist!C113</f>
        <v>IEC</v>
      </c>
      <c r="C120" s="332" t="str">
        <f>masterlist!D113</f>
        <v xml:space="preserve">Has national freedom from dog-transmitted rabies been publically declared? </v>
      </c>
      <c r="D120" s="333">
        <f>masterlist!F113</f>
        <v>0</v>
      </c>
      <c r="E120" s="457" t="str">
        <f>IF(masterlist!G113=0,"",masterlist!G113)</f>
        <v/>
      </c>
      <c r="F120" s="457"/>
      <c r="G120" s="458"/>
    </row>
    <row r="121" spans="1:7" x14ac:dyDescent="0.25">
      <c r="A121" s="330">
        <f>masterlist!B114</f>
        <v>4</v>
      </c>
      <c r="B121" s="331" t="str">
        <f>masterlist!C114</f>
        <v>IEC</v>
      </c>
      <c r="C121" s="332" t="str">
        <f>masterlist!D114</f>
        <v xml:space="preserve">Has national freedom from canine-mediated human rabies been publically declared? </v>
      </c>
      <c r="D121" s="333">
        <f>masterlist!F114</f>
        <v>0</v>
      </c>
      <c r="E121" s="457" t="str">
        <f>IF(masterlist!G114=0,"",masterlist!G114)</f>
        <v/>
      </c>
      <c r="F121" s="457"/>
      <c r="G121" s="458"/>
    </row>
    <row r="122" spans="1:7" ht="30" hidden="1" x14ac:dyDescent="0.25">
      <c r="A122" s="330">
        <f>masterlist!B115</f>
        <v>4</v>
      </c>
      <c r="B122" s="331" t="str">
        <f>masterlist!C115</f>
        <v>CCI</v>
      </c>
      <c r="C122" s="332" t="str">
        <f>masterlist!D115</f>
        <v>Have veterinary border inspection and quarantine measures been fully implemented in accordance with national regulations?</v>
      </c>
      <c r="D122" s="333">
        <f>masterlist!F115</f>
        <v>1</v>
      </c>
      <c r="E122" s="457" t="str">
        <f>IF(masterlist!G115=0,"",masterlist!G115)</f>
        <v>Import permits issuance done according to national regulations</v>
      </c>
      <c r="F122" s="457"/>
      <c r="G122" s="458"/>
    </row>
    <row r="123" spans="1:7" x14ac:dyDescent="0.25">
      <c r="A123" s="330">
        <f>masterlist!B116</f>
        <v>5</v>
      </c>
      <c r="B123" s="331" t="str">
        <f>masterlist!C116</f>
        <v>PCO</v>
      </c>
      <c r="C123" s="332" t="str">
        <f>masterlist!D116</f>
        <v>Have modified protocols for PEP administration for rabies-free areas been implemented?</v>
      </c>
      <c r="D123" s="333">
        <f>masterlist!F116</f>
        <v>0</v>
      </c>
      <c r="E123" s="457" t="str">
        <f>IF(masterlist!G116=0,"",masterlist!G116)</f>
        <v/>
      </c>
      <c r="F123" s="457"/>
      <c r="G123" s="458"/>
    </row>
    <row r="124" spans="1:7" hidden="1" x14ac:dyDescent="0.25">
      <c r="A124" s="330">
        <f>masterlist!B117</f>
        <v>5</v>
      </c>
      <c r="B124" s="331" t="str">
        <f>masterlist!C117</f>
        <v>PCO</v>
      </c>
      <c r="C124" s="332" t="str">
        <f>masterlist!D117</f>
        <v>Based on risk assessments, are dog vaccination campaigns being maintained where justified?</v>
      </c>
      <c r="D124" s="333">
        <f>masterlist!F117</f>
        <v>1</v>
      </c>
      <c r="E124" s="457" t="str">
        <f>IF(masterlist!G117=0,"",masterlist!G117)</f>
        <v/>
      </c>
      <c r="F124" s="457"/>
      <c r="G124" s="458"/>
    </row>
    <row r="125" spans="1:7" x14ac:dyDescent="0.25">
      <c r="A125" s="330">
        <f>masterlist!B118</f>
        <v>5</v>
      </c>
      <c r="B125" s="331" t="str">
        <f>masterlist!C118</f>
        <v>PCO</v>
      </c>
      <c r="C125" s="332" t="str">
        <f>masterlist!D118</f>
        <v>Has the capacity for outbreak and re-introduction response been maintained?</v>
      </c>
      <c r="D125" s="333">
        <f>masterlist!F118</f>
        <v>0</v>
      </c>
      <c r="E125" s="457" t="str">
        <f>IF(masterlist!G118=0,"",masterlist!G118)</f>
        <v/>
      </c>
      <c r="F125" s="457"/>
      <c r="G125" s="458"/>
    </row>
    <row r="126" spans="1:7" ht="30" x14ac:dyDescent="0.25">
      <c r="A126" s="330">
        <f>masterlist!B119</f>
        <v>5</v>
      </c>
      <c r="B126" s="331" t="str">
        <f>masterlist!C119</f>
        <v>LAB</v>
      </c>
      <c r="C126" s="332" t="str">
        <f>masterlist!D119</f>
        <v>Are there on-going laboratory investigations of all suspected cases in domestic and wild animal species in the country?</v>
      </c>
      <c r="D126" s="333">
        <f>masterlist!F119</f>
        <v>0</v>
      </c>
      <c r="E126" s="457" t="str">
        <f>IF(masterlist!G119=0,"",masterlist!G119)</f>
        <v/>
      </c>
      <c r="F126" s="457"/>
      <c r="G126" s="458"/>
    </row>
    <row r="127" spans="1:7" ht="30" x14ac:dyDescent="0.25">
      <c r="A127" s="330">
        <f>masterlist!B120</f>
        <v>5</v>
      </c>
      <c r="B127" s="331" t="str">
        <f>masterlist!C120</f>
        <v>DPM</v>
      </c>
      <c r="C127" s="332" t="str">
        <f>masterlist!D120</f>
        <v>Have dog population management and responsible dog ownership campaigns been continued as part of the post-elimination strategy?</v>
      </c>
      <c r="D127" s="333">
        <f>masterlist!F120</f>
        <v>0</v>
      </c>
      <c r="E127" s="457" t="str">
        <f>IF(masterlist!G120=0,"",masterlist!G120)</f>
        <v/>
      </c>
      <c r="F127" s="457"/>
      <c r="G127" s="458"/>
    </row>
    <row r="128" spans="1:7" ht="30" x14ac:dyDescent="0.25">
      <c r="A128" s="334">
        <f>masterlist!B121</f>
        <v>5</v>
      </c>
      <c r="B128" s="335" t="str">
        <f>masterlist!C121</f>
        <v>IEC</v>
      </c>
      <c r="C128" s="336" t="str">
        <f>masterlist!D121</f>
        <v>Have awareness programmes focusing on the maintenance of freedom from dog and dog transmitted human rabies been implemented?</v>
      </c>
      <c r="D128" s="337">
        <f>masterlist!F121</f>
        <v>0</v>
      </c>
      <c r="E128" s="463" t="str">
        <f>IF(masterlist!G121=0,"",masterlist!G121)</f>
        <v/>
      </c>
      <c r="F128" s="463"/>
      <c r="G128" s="464"/>
    </row>
    <row r="129" spans="3:4" x14ac:dyDescent="0.25">
      <c r="C129" s="284"/>
      <c r="D129" s="283"/>
    </row>
    <row r="130" spans="3:4" x14ac:dyDescent="0.25">
      <c r="C130" s="284"/>
      <c r="D130" s="283"/>
    </row>
    <row r="131" spans="3:4" x14ac:dyDescent="0.25">
      <c r="C131" s="284"/>
      <c r="D131" s="283"/>
    </row>
    <row r="132" spans="3:4" x14ac:dyDescent="0.25">
      <c r="C132" s="284"/>
      <c r="D132" s="283"/>
    </row>
    <row r="133" spans="3:4" x14ac:dyDescent="0.25">
      <c r="C133" s="284"/>
      <c r="D133" s="283"/>
    </row>
    <row r="134" spans="3:4" x14ac:dyDescent="0.25">
      <c r="C134" s="284"/>
      <c r="D134" s="283"/>
    </row>
    <row r="135" spans="3:4" x14ac:dyDescent="0.25">
      <c r="C135" s="284"/>
      <c r="D135" s="283"/>
    </row>
    <row r="136" spans="3:4" x14ac:dyDescent="0.25">
      <c r="C136" s="284"/>
      <c r="D136" s="283"/>
    </row>
    <row r="137" spans="3:4" x14ac:dyDescent="0.25">
      <c r="C137" s="284"/>
      <c r="D137" s="283"/>
    </row>
    <row r="138" spans="3:4" x14ac:dyDescent="0.25">
      <c r="C138" s="284"/>
      <c r="D138" s="283"/>
    </row>
    <row r="139" spans="3:4" x14ac:dyDescent="0.25">
      <c r="C139" s="284"/>
      <c r="D139" s="283"/>
    </row>
    <row r="140" spans="3:4" x14ac:dyDescent="0.25">
      <c r="C140" s="284"/>
      <c r="D140" s="283"/>
    </row>
    <row r="141" spans="3:4" x14ac:dyDescent="0.25">
      <c r="C141" s="284"/>
      <c r="D141" s="283"/>
    </row>
  </sheetData>
  <sheetProtection formatCells="0" formatColumns="0" formatRows="0" insertColumns="0" insertRows="0" sort="0" autoFilter="0" pivotTables="0"/>
  <mergeCells count="125">
    <mergeCell ref="E128:G128"/>
    <mergeCell ref="E122:G122"/>
    <mergeCell ref="E123:G123"/>
    <mergeCell ref="E124:G124"/>
    <mergeCell ref="E125:G125"/>
    <mergeCell ref="E126:G126"/>
    <mergeCell ref="E127:G127"/>
    <mergeCell ref="E116:G116"/>
    <mergeCell ref="E117:G117"/>
    <mergeCell ref="E118:G118"/>
    <mergeCell ref="E119:G119"/>
    <mergeCell ref="E120:G120"/>
    <mergeCell ref="E121:G121"/>
    <mergeCell ref="E110:G110"/>
    <mergeCell ref="E111:G111"/>
    <mergeCell ref="E112:G112"/>
    <mergeCell ref="E113:G113"/>
    <mergeCell ref="E114:G114"/>
    <mergeCell ref="E115:G115"/>
    <mergeCell ref="E104:G104"/>
    <mergeCell ref="E105:G105"/>
    <mergeCell ref="E106:G106"/>
    <mergeCell ref="E107:G107"/>
    <mergeCell ref="E108:G108"/>
    <mergeCell ref="E109:G109"/>
    <mergeCell ref="E98:G98"/>
    <mergeCell ref="E99:G99"/>
    <mergeCell ref="E100:G100"/>
    <mergeCell ref="E101:G101"/>
    <mergeCell ref="E102:G102"/>
    <mergeCell ref="E103:G103"/>
    <mergeCell ref="E92:G92"/>
    <mergeCell ref="E93:G93"/>
    <mergeCell ref="E94:G94"/>
    <mergeCell ref="E95:G95"/>
    <mergeCell ref="E96:G96"/>
    <mergeCell ref="E97:G97"/>
    <mergeCell ref="E86:G86"/>
    <mergeCell ref="E87:G87"/>
    <mergeCell ref="E88:G88"/>
    <mergeCell ref="E89:G89"/>
    <mergeCell ref="E90:G90"/>
    <mergeCell ref="E91:G91"/>
    <mergeCell ref="E80:G80"/>
    <mergeCell ref="E81:G81"/>
    <mergeCell ref="E82:G82"/>
    <mergeCell ref="E83:G83"/>
    <mergeCell ref="E84:G84"/>
    <mergeCell ref="E85:G85"/>
    <mergeCell ref="E74:G74"/>
    <mergeCell ref="E75:G75"/>
    <mergeCell ref="E76:G76"/>
    <mergeCell ref="E77:G77"/>
    <mergeCell ref="E78:G78"/>
    <mergeCell ref="E79:G79"/>
    <mergeCell ref="E68:G68"/>
    <mergeCell ref="E69:G69"/>
    <mergeCell ref="E70:G70"/>
    <mergeCell ref="E71:G71"/>
    <mergeCell ref="E72:G72"/>
    <mergeCell ref="E73:G73"/>
    <mergeCell ref="E62:G62"/>
    <mergeCell ref="E63:G63"/>
    <mergeCell ref="E64:G64"/>
    <mergeCell ref="E65:G65"/>
    <mergeCell ref="E66:G66"/>
    <mergeCell ref="E67:G67"/>
    <mergeCell ref="E56:G56"/>
    <mergeCell ref="E57:G57"/>
    <mergeCell ref="E58:G58"/>
    <mergeCell ref="E59:G59"/>
    <mergeCell ref="E60:G60"/>
    <mergeCell ref="E61:G61"/>
    <mergeCell ref="E50:G50"/>
    <mergeCell ref="E51:G51"/>
    <mergeCell ref="E52:G52"/>
    <mergeCell ref="E53:G53"/>
    <mergeCell ref="E54:G54"/>
    <mergeCell ref="E55:G55"/>
    <mergeCell ref="E44:G44"/>
    <mergeCell ref="E45:G45"/>
    <mergeCell ref="E46:G46"/>
    <mergeCell ref="E47:G47"/>
    <mergeCell ref="E48:G48"/>
    <mergeCell ref="E49:G49"/>
    <mergeCell ref="E38:G38"/>
    <mergeCell ref="E39:G39"/>
    <mergeCell ref="E40:G40"/>
    <mergeCell ref="E41:G41"/>
    <mergeCell ref="E42:G42"/>
    <mergeCell ref="E43:G43"/>
    <mergeCell ref="E32:G32"/>
    <mergeCell ref="E33:G33"/>
    <mergeCell ref="E34:G34"/>
    <mergeCell ref="E35:G35"/>
    <mergeCell ref="E36:G36"/>
    <mergeCell ref="E37:G37"/>
    <mergeCell ref="E28:G28"/>
    <mergeCell ref="E29:G29"/>
    <mergeCell ref="E30:G30"/>
    <mergeCell ref="E31:G31"/>
    <mergeCell ref="E20:G20"/>
    <mergeCell ref="E21:G21"/>
    <mergeCell ref="E22:G22"/>
    <mergeCell ref="E23:G23"/>
    <mergeCell ref="E24:G24"/>
    <mergeCell ref="E25:G25"/>
    <mergeCell ref="E19:G19"/>
    <mergeCell ref="E8:G8"/>
    <mergeCell ref="E9:G9"/>
    <mergeCell ref="E10:G10"/>
    <mergeCell ref="E11:G11"/>
    <mergeCell ref="E12:G12"/>
    <mergeCell ref="E13:G13"/>
    <mergeCell ref="E26:G26"/>
    <mergeCell ref="E27:G27"/>
    <mergeCell ref="E1:F2"/>
    <mergeCell ref="G1:G2"/>
    <mergeCell ref="B1:C1"/>
    <mergeCell ref="B2:C2"/>
    <mergeCell ref="E14:G14"/>
    <mergeCell ref="E15:G15"/>
    <mergeCell ref="E16:G16"/>
    <mergeCell ref="E17:G17"/>
    <mergeCell ref="E18:G18"/>
  </mergeCells>
  <pageMargins left="0.25" right="0.25" top="0.75" bottom="0.75" header="0.3" footer="0.3"/>
  <pageSetup paperSize="5"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tabColor rgb="FFFFC000"/>
  </sheetPr>
  <dimension ref="A1:B10"/>
  <sheetViews>
    <sheetView workbookViewId="0">
      <selection activeCell="B13" sqref="B13"/>
    </sheetView>
  </sheetViews>
  <sheetFormatPr defaultColWidth="8.85546875" defaultRowHeight="15" x14ac:dyDescent="0.25"/>
  <cols>
    <col min="2" max="2" width="74" bestFit="1" customWidth="1"/>
  </cols>
  <sheetData>
    <row r="1" spans="1:2" x14ac:dyDescent="0.25">
      <c r="A1" t="s">
        <v>415</v>
      </c>
    </row>
    <row r="3" spans="1:2" x14ac:dyDescent="0.25">
      <c r="A3" s="60" t="s">
        <v>417</v>
      </c>
      <c r="B3" s="64" t="s">
        <v>416</v>
      </c>
    </row>
    <row r="4" spans="1:2" x14ac:dyDescent="0.25">
      <c r="A4" s="61" t="s">
        <v>421</v>
      </c>
      <c r="B4" s="65" t="s">
        <v>418</v>
      </c>
    </row>
    <row r="5" spans="1:2" x14ac:dyDescent="0.25">
      <c r="A5" s="62" t="s">
        <v>420</v>
      </c>
      <c r="B5" s="66" t="s">
        <v>437</v>
      </c>
    </row>
    <row r="6" spans="1:2" x14ac:dyDescent="0.25">
      <c r="A6" s="62" t="s">
        <v>420</v>
      </c>
      <c r="B6" s="66" t="s">
        <v>419</v>
      </c>
    </row>
    <row r="7" spans="1:2" x14ac:dyDescent="0.25">
      <c r="A7" s="62" t="s">
        <v>422</v>
      </c>
      <c r="B7" s="66" t="s">
        <v>424</v>
      </c>
    </row>
    <row r="8" spans="1:2" x14ac:dyDescent="0.25">
      <c r="A8" s="63" t="s">
        <v>422</v>
      </c>
      <c r="B8" s="67" t="s">
        <v>423</v>
      </c>
    </row>
    <row r="9" spans="1:2" x14ac:dyDescent="0.25">
      <c r="A9" s="36"/>
    </row>
    <row r="10" spans="1:2" x14ac:dyDescent="0.25">
      <c r="A10" s="36"/>
    </row>
  </sheetData>
  <customSheetViews>
    <customSheetView guid="{A09E5DD0-AC96-4D53-94A2-26B4313321AF}" state="hidden">
      <selection activeCell="B13" sqref="B13"/>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H30"/>
  <sheetViews>
    <sheetView showGridLines="0" topLeftCell="A16" workbookViewId="0">
      <selection activeCell="D24" sqref="D24:F24"/>
    </sheetView>
  </sheetViews>
  <sheetFormatPr defaultColWidth="8.7109375" defaultRowHeight="15" x14ac:dyDescent="0.25"/>
  <cols>
    <col min="2" max="2" width="21.7109375" customWidth="1"/>
    <col min="3" max="3" width="3.140625" style="29" customWidth="1"/>
    <col min="4" max="4" width="7.42578125" style="29" customWidth="1"/>
    <col min="5" max="5" width="9.42578125" customWidth="1"/>
    <col min="6" max="6" width="41" customWidth="1"/>
    <col min="7" max="7" width="4.7109375" customWidth="1"/>
    <col min="8" max="8" width="4" customWidth="1"/>
  </cols>
  <sheetData>
    <row r="3" spans="2:8" ht="26.25" customHeight="1" x14ac:dyDescent="0.25">
      <c r="C3" s="363" t="s">
        <v>443</v>
      </c>
      <c r="D3" s="364"/>
      <c r="E3" s="357" t="s">
        <v>307</v>
      </c>
      <c r="F3" s="358"/>
      <c r="G3" s="35" t="s">
        <v>313</v>
      </c>
    </row>
    <row r="5" spans="2:8" ht="26.25" customHeight="1" x14ac:dyDescent="0.25">
      <c r="C5" s="361" t="s">
        <v>444</v>
      </c>
      <c r="D5" s="361"/>
      <c r="E5" s="362"/>
      <c r="F5" s="206"/>
    </row>
    <row r="6" spans="2:8" ht="26.25" customHeight="1" x14ac:dyDescent="0.25">
      <c r="B6" s="359" t="s">
        <v>441</v>
      </c>
      <c r="D6" s="361" t="s">
        <v>445</v>
      </c>
      <c r="E6" s="362"/>
      <c r="F6" s="206"/>
    </row>
    <row r="7" spans="2:8" ht="26.25" customHeight="1" x14ac:dyDescent="0.25">
      <c r="B7" s="359"/>
      <c r="D7" s="361" t="s">
        <v>446</v>
      </c>
      <c r="E7" s="362"/>
      <c r="F7" s="206"/>
    </row>
    <row r="8" spans="2:8" ht="26.25" customHeight="1" x14ac:dyDescent="0.25">
      <c r="C8" s="130"/>
      <c r="D8" s="130" t="s">
        <v>447</v>
      </c>
      <c r="E8" s="132"/>
      <c r="F8" s="346"/>
      <c r="H8" s="35" t="s">
        <v>728</v>
      </c>
    </row>
    <row r="9" spans="2:8" x14ac:dyDescent="0.25">
      <c r="E9" s="30"/>
      <c r="F9" s="39"/>
    </row>
    <row r="10" spans="2:8" ht="26.25" customHeight="1" x14ac:dyDescent="0.25">
      <c r="C10" s="361" t="s">
        <v>444</v>
      </c>
      <c r="D10" s="361"/>
      <c r="E10" s="362"/>
      <c r="F10" s="205" t="s">
        <v>729</v>
      </c>
      <c r="G10" s="207"/>
    </row>
    <row r="11" spans="2:8" ht="26.25" customHeight="1" x14ac:dyDescent="0.25">
      <c r="B11" s="359" t="s">
        <v>442</v>
      </c>
      <c r="C11" s="131"/>
      <c r="D11" s="361" t="s">
        <v>445</v>
      </c>
      <c r="E11" s="362"/>
      <c r="F11" s="205" t="s">
        <v>730</v>
      </c>
    </row>
    <row r="12" spans="2:8" ht="26.25" customHeight="1" x14ac:dyDescent="0.25">
      <c r="B12" s="359"/>
      <c r="C12" s="131"/>
      <c r="D12" s="361" t="s">
        <v>446</v>
      </c>
      <c r="E12" s="362"/>
      <c r="F12" s="205" t="s">
        <v>731</v>
      </c>
    </row>
    <row r="13" spans="2:8" ht="26.25" customHeight="1" x14ac:dyDescent="0.25">
      <c r="C13" s="131"/>
      <c r="D13" s="131" t="s">
        <v>447</v>
      </c>
      <c r="E13" s="132"/>
      <c r="F13" s="347">
        <v>42991</v>
      </c>
      <c r="H13" s="35" t="s">
        <v>728</v>
      </c>
    </row>
    <row r="14" spans="2:8" x14ac:dyDescent="0.25">
      <c r="F14" s="211"/>
    </row>
    <row r="15" spans="2:8" ht="26.25" customHeight="1" x14ac:dyDescent="0.25">
      <c r="C15" s="361" t="s">
        <v>444</v>
      </c>
      <c r="D15" s="361"/>
      <c r="E15" s="362"/>
      <c r="F15" s="205"/>
    </row>
    <row r="16" spans="2:8" ht="26.25" customHeight="1" x14ac:dyDescent="0.25">
      <c r="B16" s="360" t="s">
        <v>594</v>
      </c>
      <c r="C16" s="131"/>
      <c r="D16" s="361" t="s">
        <v>445</v>
      </c>
      <c r="E16" s="362"/>
      <c r="F16" s="205"/>
    </row>
    <row r="17" spans="2:8" ht="26.25" customHeight="1" x14ac:dyDescent="0.25">
      <c r="B17" s="360"/>
      <c r="C17" s="131"/>
      <c r="D17" s="361" t="s">
        <v>446</v>
      </c>
      <c r="E17" s="362"/>
      <c r="F17" s="205"/>
    </row>
    <row r="18" spans="2:8" ht="26.25" customHeight="1" x14ac:dyDescent="0.25">
      <c r="C18" s="131"/>
      <c r="D18" s="131" t="s">
        <v>447</v>
      </c>
      <c r="E18" s="132"/>
      <c r="F18" s="347"/>
      <c r="H18" s="35" t="s">
        <v>728</v>
      </c>
    </row>
    <row r="20" spans="2:8" ht="18" customHeight="1" x14ac:dyDescent="0.25">
      <c r="B20" s="356" t="s">
        <v>595</v>
      </c>
      <c r="D20" s="365" t="s">
        <v>732</v>
      </c>
      <c r="E20" s="365"/>
      <c r="F20" s="365"/>
    </row>
    <row r="21" spans="2:8" ht="18" customHeight="1" x14ac:dyDescent="0.25">
      <c r="B21" s="356"/>
      <c r="D21" s="355" t="s">
        <v>733</v>
      </c>
      <c r="E21" s="355"/>
      <c r="F21" s="355"/>
    </row>
    <row r="22" spans="2:8" ht="18" customHeight="1" x14ac:dyDescent="0.25">
      <c r="B22" s="356"/>
      <c r="D22" s="355" t="s">
        <v>734</v>
      </c>
      <c r="E22" s="355"/>
      <c r="F22" s="355"/>
    </row>
    <row r="23" spans="2:8" ht="18" customHeight="1" x14ac:dyDescent="0.25">
      <c r="B23" s="356"/>
      <c r="D23" s="355" t="s">
        <v>735</v>
      </c>
      <c r="E23" s="355"/>
      <c r="F23" s="355"/>
    </row>
    <row r="24" spans="2:8" ht="18" customHeight="1" x14ac:dyDescent="0.25">
      <c r="B24" s="356"/>
      <c r="D24" s="355" t="s">
        <v>736</v>
      </c>
      <c r="E24" s="355"/>
      <c r="F24" s="355"/>
    </row>
    <row r="25" spans="2:8" ht="18" customHeight="1" x14ac:dyDescent="0.25">
      <c r="B25" s="356"/>
      <c r="D25" s="355"/>
      <c r="E25" s="355"/>
      <c r="F25" s="355"/>
    </row>
    <row r="26" spans="2:8" ht="18" customHeight="1" x14ac:dyDescent="0.25">
      <c r="B26" s="356"/>
      <c r="D26" s="355"/>
      <c r="E26" s="355"/>
      <c r="F26" s="355"/>
    </row>
    <row r="27" spans="2:8" ht="18" customHeight="1" x14ac:dyDescent="0.25">
      <c r="B27" s="356"/>
      <c r="D27" s="355"/>
      <c r="E27" s="355"/>
      <c r="F27" s="355"/>
    </row>
    <row r="28" spans="2:8" ht="18" customHeight="1" x14ac:dyDescent="0.25">
      <c r="B28" s="356"/>
      <c r="D28" s="355"/>
      <c r="E28" s="355"/>
      <c r="F28" s="355"/>
    </row>
    <row r="29" spans="2:8" ht="18" customHeight="1" x14ac:dyDescent="0.25">
      <c r="B29" s="356"/>
      <c r="D29" s="355"/>
      <c r="E29" s="355"/>
      <c r="F29" s="355"/>
    </row>
    <row r="30" spans="2:8" ht="18" customHeight="1" x14ac:dyDescent="0.25">
      <c r="B30" s="356"/>
      <c r="D30" s="355"/>
      <c r="E30" s="355"/>
      <c r="F30" s="355"/>
    </row>
  </sheetData>
  <sheetProtection algorithmName="SHA-512" hashValue="wjaL1hl1q8ecDx53zP4FbUC8TtvP+TaZWTaGgDhKdPwFPc3jk4zAHbQ+G3+VIXAsGzKykpMbRDE45lUu4/jIag==" saltValue="yd9wIiJPj1Zw6q7K/SHbXA==" spinCount="100000" sheet="1" objects="1" scenarios="1"/>
  <customSheetViews>
    <customSheetView guid="{A09E5DD0-AC96-4D53-94A2-26B4313321AF}" showGridLines="0">
      <selection activeCell="F17" sqref="F17"/>
      <pageMargins left="0.7" right="0.7" top="0.75" bottom="0.75" header="0.3" footer="0.3"/>
      <pageSetup paperSize="9" orientation="portrait" horizontalDpi="300" verticalDpi="0" copies="0" r:id="rId1"/>
    </customSheetView>
  </customSheetViews>
  <mergeCells count="26">
    <mergeCell ref="D26:F26"/>
    <mergeCell ref="D27:F27"/>
    <mergeCell ref="D28:F28"/>
    <mergeCell ref="D29:F29"/>
    <mergeCell ref="D30:F30"/>
    <mergeCell ref="D20:F20"/>
    <mergeCell ref="D21:F21"/>
    <mergeCell ref="D22:F22"/>
    <mergeCell ref="D23:F23"/>
    <mergeCell ref="D24:F24"/>
    <mergeCell ref="D25:F25"/>
    <mergeCell ref="B20:B30"/>
    <mergeCell ref="E3:F3"/>
    <mergeCell ref="B6:B7"/>
    <mergeCell ref="B11:B12"/>
    <mergeCell ref="B16:B17"/>
    <mergeCell ref="C15:E15"/>
    <mergeCell ref="D16:E16"/>
    <mergeCell ref="D17:E17"/>
    <mergeCell ref="C3:D3"/>
    <mergeCell ref="C5:E5"/>
    <mergeCell ref="D6:E6"/>
    <mergeCell ref="D7:E7"/>
    <mergeCell ref="C10:E10"/>
    <mergeCell ref="D11:E11"/>
    <mergeCell ref="D12:E12"/>
  </mergeCells>
  <dataValidations count="2">
    <dataValidation type="list" sqref="E3">
      <formula1>COUNTRY</formula1>
    </dataValidation>
    <dataValidation type="date" showErrorMessage="1" error="Please enter a valid date" sqref="F13 F18">
      <formula1>41640</formula1>
      <formula2>47847</formula2>
    </dataValidation>
  </dataValidations>
  <pageMargins left="0.7" right="0.7" top="0.75" bottom="0.75" header="0.3" footer="0.3"/>
  <pageSetup paperSize="9" orientation="portrait" horizontalDpi="300" r:id="rId2"/>
  <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67"/>
  <sheetViews>
    <sheetView topLeftCell="A193" workbookViewId="0">
      <selection activeCell="K5" sqref="K5"/>
    </sheetView>
  </sheetViews>
  <sheetFormatPr defaultColWidth="8.7109375" defaultRowHeight="15" x14ac:dyDescent="0.25"/>
  <cols>
    <col min="1" max="1" width="24.42578125" bestFit="1" customWidth="1"/>
  </cols>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row r="7" spans="1:1" x14ac:dyDescent="0.25">
      <c r="A7" t="s">
        <v>48</v>
      </c>
    </row>
    <row r="8" spans="1:1" x14ac:dyDescent="0.25">
      <c r="A8" t="s">
        <v>49</v>
      </c>
    </row>
    <row r="9" spans="1:1" x14ac:dyDescent="0.25">
      <c r="A9" t="s">
        <v>50</v>
      </c>
    </row>
    <row r="10" spans="1:1" x14ac:dyDescent="0.25">
      <c r="A10" t="s">
        <v>51</v>
      </c>
    </row>
    <row r="11" spans="1:1" x14ac:dyDescent="0.25">
      <c r="A11" t="s">
        <v>52</v>
      </c>
    </row>
    <row r="12" spans="1:1" x14ac:dyDescent="0.25">
      <c r="A12" t="s">
        <v>53</v>
      </c>
    </row>
    <row r="13" spans="1:1" x14ac:dyDescent="0.25">
      <c r="A13" t="s">
        <v>54</v>
      </c>
    </row>
    <row r="14" spans="1:1" x14ac:dyDescent="0.25">
      <c r="A14" t="s">
        <v>55</v>
      </c>
    </row>
    <row r="15" spans="1:1" x14ac:dyDescent="0.25">
      <c r="A15" t="s">
        <v>56</v>
      </c>
    </row>
    <row r="16" spans="1:1" x14ac:dyDescent="0.25">
      <c r="A16" t="s">
        <v>57</v>
      </c>
    </row>
    <row r="17" spans="1:1" x14ac:dyDescent="0.25">
      <c r="A17" t="s">
        <v>58</v>
      </c>
    </row>
    <row r="18" spans="1:1" x14ac:dyDescent="0.25">
      <c r="A18" t="s">
        <v>59</v>
      </c>
    </row>
    <row r="19" spans="1:1" x14ac:dyDescent="0.25">
      <c r="A19" t="s">
        <v>60</v>
      </c>
    </row>
    <row r="20" spans="1:1" x14ac:dyDescent="0.25">
      <c r="A20" t="s">
        <v>61</v>
      </c>
    </row>
    <row r="21" spans="1:1" x14ac:dyDescent="0.25">
      <c r="A21" t="s">
        <v>62</v>
      </c>
    </row>
    <row r="22" spans="1:1" x14ac:dyDescent="0.25">
      <c r="A22" t="s">
        <v>63</v>
      </c>
    </row>
    <row r="23" spans="1:1" x14ac:dyDescent="0.25">
      <c r="A23" t="s">
        <v>64</v>
      </c>
    </row>
    <row r="24" spans="1:1" x14ac:dyDescent="0.25">
      <c r="A24" t="s">
        <v>65</v>
      </c>
    </row>
    <row r="25" spans="1:1" x14ac:dyDescent="0.25">
      <c r="A25" t="s">
        <v>66</v>
      </c>
    </row>
    <row r="26" spans="1:1" x14ac:dyDescent="0.25">
      <c r="A26" t="s">
        <v>67</v>
      </c>
    </row>
    <row r="27" spans="1:1" x14ac:dyDescent="0.25">
      <c r="A27" t="s">
        <v>68</v>
      </c>
    </row>
    <row r="28" spans="1:1" x14ac:dyDescent="0.25">
      <c r="A28" t="s">
        <v>69</v>
      </c>
    </row>
    <row r="29" spans="1:1" x14ac:dyDescent="0.25">
      <c r="A29" t="s">
        <v>70</v>
      </c>
    </row>
    <row r="30" spans="1:1" x14ac:dyDescent="0.25">
      <c r="A30" t="s">
        <v>71</v>
      </c>
    </row>
    <row r="31" spans="1:1" x14ac:dyDescent="0.25">
      <c r="A31" t="s">
        <v>72</v>
      </c>
    </row>
    <row r="32" spans="1:1" x14ac:dyDescent="0.25">
      <c r="A32" t="s">
        <v>73</v>
      </c>
    </row>
    <row r="33" spans="1:1" x14ac:dyDescent="0.25">
      <c r="A33" t="s">
        <v>74</v>
      </c>
    </row>
    <row r="34" spans="1:1" x14ac:dyDescent="0.25">
      <c r="A34" t="s">
        <v>75</v>
      </c>
    </row>
    <row r="35" spans="1:1" x14ac:dyDescent="0.25">
      <c r="A35" t="s">
        <v>76</v>
      </c>
    </row>
    <row r="36" spans="1:1" x14ac:dyDescent="0.25">
      <c r="A36" t="s">
        <v>77</v>
      </c>
    </row>
    <row r="37" spans="1:1" x14ac:dyDescent="0.25">
      <c r="A37" t="s">
        <v>78</v>
      </c>
    </row>
    <row r="38" spans="1:1" x14ac:dyDescent="0.25">
      <c r="A38" t="s">
        <v>79</v>
      </c>
    </row>
    <row r="39" spans="1:1" x14ac:dyDescent="0.25">
      <c r="A39" t="s">
        <v>80</v>
      </c>
    </row>
    <row r="40" spans="1:1" x14ac:dyDescent="0.25">
      <c r="A40" t="s">
        <v>81</v>
      </c>
    </row>
    <row r="41" spans="1:1" x14ac:dyDescent="0.25">
      <c r="A41" t="s">
        <v>82</v>
      </c>
    </row>
    <row r="42" spans="1:1" x14ac:dyDescent="0.25">
      <c r="A42" t="s">
        <v>83</v>
      </c>
    </row>
    <row r="43" spans="1:1" x14ac:dyDescent="0.25">
      <c r="A43" t="s">
        <v>84</v>
      </c>
    </row>
    <row r="44" spans="1:1" x14ac:dyDescent="0.25">
      <c r="A44" t="s">
        <v>85</v>
      </c>
    </row>
    <row r="45" spans="1:1" x14ac:dyDescent="0.25">
      <c r="A45" t="s">
        <v>86</v>
      </c>
    </row>
    <row r="46" spans="1:1" x14ac:dyDescent="0.25">
      <c r="A46" t="s">
        <v>87</v>
      </c>
    </row>
    <row r="47" spans="1:1" x14ac:dyDescent="0.25">
      <c r="A47" t="s">
        <v>88</v>
      </c>
    </row>
    <row r="48" spans="1:1" x14ac:dyDescent="0.25">
      <c r="A48" t="s">
        <v>89</v>
      </c>
    </row>
    <row r="49" spans="1:1" x14ac:dyDescent="0.25">
      <c r="A49" t="s">
        <v>90</v>
      </c>
    </row>
    <row r="50" spans="1:1" x14ac:dyDescent="0.25">
      <c r="A50" t="s">
        <v>91</v>
      </c>
    </row>
    <row r="51" spans="1:1" x14ac:dyDescent="0.25">
      <c r="A51" t="s">
        <v>92</v>
      </c>
    </row>
    <row r="52" spans="1:1" x14ac:dyDescent="0.25">
      <c r="A52" t="s">
        <v>93</v>
      </c>
    </row>
    <row r="53" spans="1:1" x14ac:dyDescent="0.25">
      <c r="A53" t="s">
        <v>94</v>
      </c>
    </row>
    <row r="54" spans="1:1" x14ac:dyDescent="0.25">
      <c r="A54" t="s">
        <v>95</v>
      </c>
    </row>
    <row r="55" spans="1:1" x14ac:dyDescent="0.25">
      <c r="A55" t="s">
        <v>96</v>
      </c>
    </row>
    <row r="56" spans="1:1" x14ac:dyDescent="0.25">
      <c r="A56" t="s">
        <v>97</v>
      </c>
    </row>
    <row r="57" spans="1:1" x14ac:dyDescent="0.25">
      <c r="A57" t="s">
        <v>98</v>
      </c>
    </row>
    <row r="58" spans="1:1" x14ac:dyDescent="0.25">
      <c r="A58" t="s">
        <v>99</v>
      </c>
    </row>
    <row r="59" spans="1:1" x14ac:dyDescent="0.25">
      <c r="A59" t="s">
        <v>100</v>
      </c>
    </row>
    <row r="60" spans="1:1" x14ac:dyDescent="0.25">
      <c r="A60" t="s">
        <v>101</v>
      </c>
    </row>
    <row r="61" spans="1:1" x14ac:dyDescent="0.25">
      <c r="A61" t="s">
        <v>102</v>
      </c>
    </row>
    <row r="62" spans="1:1" x14ac:dyDescent="0.25">
      <c r="A62" t="s">
        <v>103</v>
      </c>
    </row>
    <row r="63" spans="1:1" x14ac:dyDescent="0.25">
      <c r="A63" t="s">
        <v>104</v>
      </c>
    </row>
    <row r="64" spans="1:1" x14ac:dyDescent="0.25">
      <c r="A64" t="s">
        <v>105</v>
      </c>
    </row>
    <row r="65" spans="1:1" x14ac:dyDescent="0.25">
      <c r="A65" t="s">
        <v>106</v>
      </c>
    </row>
    <row r="66" spans="1:1" x14ac:dyDescent="0.25">
      <c r="A66" t="s">
        <v>107</v>
      </c>
    </row>
    <row r="67" spans="1:1" x14ac:dyDescent="0.25">
      <c r="A67" t="s">
        <v>108</v>
      </c>
    </row>
    <row r="68" spans="1:1" x14ac:dyDescent="0.25">
      <c r="A68" t="s">
        <v>109</v>
      </c>
    </row>
    <row r="69" spans="1:1" x14ac:dyDescent="0.25">
      <c r="A69" t="s">
        <v>110</v>
      </c>
    </row>
    <row r="70" spans="1:1" x14ac:dyDescent="0.25">
      <c r="A70" t="s">
        <v>111</v>
      </c>
    </row>
    <row r="71" spans="1:1" x14ac:dyDescent="0.25">
      <c r="A71" t="s">
        <v>112</v>
      </c>
    </row>
    <row r="72" spans="1:1" x14ac:dyDescent="0.25">
      <c r="A72" t="s">
        <v>113</v>
      </c>
    </row>
    <row r="73" spans="1:1" x14ac:dyDescent="0.25">
      <c r="A73" t="s">
        <v>114</v>
      </c>
    </row>
    <row r="74" spans="1:1" x14ac:dyDescent="0.25">
      <c r="A74" t="s">
        <v>115</v>
      </c>
    </row>
    <row r="75" spans="1:1" x14ac:dyDescent="0.25">
      <c r="A75" t="s">
        <v>116</v>
      </c>
    </row>
    <row r="76" spans="1:1" x14ac:dyDescent="0.25">
      <c r="A76" t="s">
        <v>117</v>
      </c>
    </row>
    <row r="77" spans="1:1" x14ac:dyDescent="0.25">
      <c r="A77" t="s">
        <v>118</v>
      </c>
    </row>
    <row r="78" spans="1:1" x14ac:dyDescent="0.25">
      <c r="A78" t="s">
        <v>119</v>
      </c>
    </row>
    <row r="79" spans="1:1" x14ac:dyDescent="0.25">
      <c r="A79" t="s">
        <v>120</v>
      </c>
    </row>
    <row r="80" spans="1:1" x14ac:dyDescent="0.25">
      <c r="A80" t="s">
        <v>121</v>
      </c>
    </row>
    <row r="81" spans="1:1" x14ac:dyDescent="0.25">
      <c r="A81" t="s">
        <v>122</v>
      </c>
    </row>
    <row r="82" spans="1:1" x14ac:dyDescent="0.25">
      <c r="A82" t="s">
        <v>123</v>
      </c>
    </row>
    <row r="83" spans="1:1" x14ac:dyDescent="0.25">
      <c r="A83" t="s">
        <v>124</v>
      </c>
    </row>
    <row r="84" spans="1:1" x14ac:dyDescent="0.25">
      <c r="A84" t="s">
        <v>125</v>
      </c>
    </row>
    <row r="85" spans="1:1" x14ac:dyDescent="0.25">
      <c r="A85" t="s">
        <v>126</v>
      </c>
    </row>
    <row r="86" spans="1:1" x14ac:dyDescent="0.25">
      <c r="A86" t="s">
        <v>127</v>
      </c>
    </row>
    <row r="87" spans="1:1" x14ac:dyDescent="0.25">
      <c r="A87" t="s">
        <v>128</v>
      </c>
    </row>
    <row r="88" spans="1:1" x14ac:dyDescent="0.25">
      <c r="A88" t="s">
        <v>129</v>
      </c>
    </row>
    <row r="89" spans="1:1" x14ac:dyDescent="0.25">
      <c r="A89" t="s">
        <v>130</v>
      </c>
    </row>
    <row r="90" spans="1:1" x14ac:dyDescent="0.25">
      <c r="A90" t="s">
        <v>131</v>
      </c>
    </row>
    <row r="91" spans="1:1" x14ac:dyDescent="0.25">
      <c r="A91" t="s">
        <v>132</v>
      </c>
    </row>
    <row r="92" spans="1:1" x14ac:dyDescent="0.25">
      <c r="A92" t="s">
        <v>133</v>
      </c>
    </row>
    <row r="93" spans="1:1" x14ac:dyDescent="0.25">
      <c r="A93" t="s">
        <v>134</v>
      </c>
    </row>
    <row r="94" spans="1:1" x14ac:dyDescent="0.25">
      <c r="A94" t="s">
        <v>135</v>
      </c>
    </row>
    <row r="95" spans="1:1" x14ac:dyDescent="0.25">
      <c r="A95" t="s">
        <v>136</v>
      </c>
    </row>
    <row r="96" spans="1:1" x14ac:dyDescent="0.25">
      <c r="A96" t="s">
        <v>137</v>
      </c>
    </row>
    <row r="97" spans="1:1" x14ac:dyDescent="0.25">
      <c r="A97" t="s">
        <v>138</v>
      </c>
    </row>
    <row r="98" spans="1:1" x14ac:dyDescent="0.25">
      <c r="A98" t="s">
        <v>139</v>
      </c>
    </row>
    <row r="99" spans="1:1" x14ac:dyDescent="0.25">
      <c r="A99" t="s">
        <v>140</v>
      </c>
    </row>
    <row r="100" spans="1:1" x14ac:dyDescent="0.25">
      <c r="A100" t="s">
        <v>141</v>
      </c>
    </row>
    <row r="101" spans="1:1" x14ac:dyDescent="0.25">
      <c r="A101" t="s">
        <v>142</v>
      </c>
    </row>
    <row r="102" spans="1:1" x14ac:dyDescent="0.25">
      <c r="A102" t="s">
        <v>143</v>
      </c>
    </row>
    <row r="103" spans="1:1" x14ac:dyDescent="0.25">
      <c r="A103" t="s">
        <v>144</v>
      </c>
    </row>
    <row r="104" spans="1:1" x14ac:dyDescent="0.25">
      <c r="A104" t="s">
        <v>145</v>
      </c>
    </row>
    <row r="105" spans="1:1" x14ac:dyDescent="0.25">
      <c r="A105" t="s">
        <v>146</v>
      </c>
    </row>
    <row r="106" spans="1:1" x14ac:dyDescent="0.25">
      <c r="A106" t="s">
        <v>147</v>
      </c>
    </row>
    <row r="107" spans="1:1" x14ac:dyDescent="0.25">
      <c r="A107" t="s">
        <v>148</v>
      </c>
    </row>
    <row r="108" spans="1:1" x14ac:dyDescent="0.25">
      <c r="A108" t="s">
        <v>149</v>
      </c>
    </row>
    <row r="109" spans="1:1" x14ac:dyDescent="0.25">
      <c r="A109" t="s">
        <v>150</v>
      </c>
    </row>
    <row r="110" spans="1:1" x14ac:dyDescent="0.25">
      <c r="A110" t="s">
        <v>151</v>
      </c>
    </row>
    <row r="111" spans="1:1" x14ac:dyDescent="0.25">
      <c r="A111" t="s">
        <v>152</v>
      </c>
    </row>
    <row r="112" spans="1:1" x14ac:dyDescent="0.25">
      <c r="A112" t="s">
        <v>153</v>
      </c>
    </row>
    <row r="113" spans="1:1" x14ac:dyDescent="0.25">
      <c r="A113" t="s">
        <v>154</v>
      </c>
    </row>
    <row r="114" spans="1:1" x14ac:dyDescent="0.25">
      <c r="A114" t="s">
        <v>155</v>
      </c>
    </row>
    <row r="115" spans="1:1" x14ac:dyDescent="0.25">
      <c r="A115" t="s">
        <v>156</v>
      </c>
    </row>
    <row r="116" spans="1:1" x14ac:dyDescent="0.25">
      <c r="A116" t="s">
        <v>157</v>
      </c>
    </row>
    <row r="117" spans="1:1" x14ac:dyDescent="0.25">
      <c r="A117" t="s">
        <v>158</v>
      </c>
    </row>
    <row r="118" spans="1:1" x14ac:dyDescent="0.25">
      <c r="A118" t="s">
        <v>159</v>
      </c>
    </row>
    <row r="119" spans="1:1" x14ac:dyDescent="0.25">
      <c r="A119" t="s">
        <v>160</v>
      </c>
    </row>
    <row r="120" spans="1:1" x14ac:dyDescent="0.25">
      <c r="A120" t="s">
        <v>161</v>
      </c>
    </row>
    <row r="121" spans="1:1" x14ac:dyDescent="0.25">
      <c r="A121" t="s">
        <v>162</v>
      </c>
    </row>
    <row r="122" spans="1:1" x14ac:dyDescent="0.25">
      <c r="A122" t="s">
        <v>163</v>
      </c>
    </row>
    <row r="123" spans="1:1" x14ac:dyDescent="0.25">
      <c r="A123" t="s">
        <v>164</v>
      </c>
    </row>
    <row r="124" spans="1:1" x14ac:dyDescent="0.25">
      <c r="A124" t="s">
        <v>165</v>
      </c>
    </row>
    <row r="125" spans="1:1" x14ac:dyDescent="0.25">
      <c r="A125" t="s">
        <v>166</v>
      </c>
    </row>
    <row r="126" spans="1:1" x14ac:dyDescent="0.25">
      <c r="A126" t="s">
        <v>167</v>
      </c>
    </row>
    <row r="127" spans="1:1" x14ac:dyDescent="0.25">
      <c r="A127" t="s">
        <v>168</v>
      </c>
    </row>
    <row r="128" spans="1:1" x14ac:dyDescent="0.25">
      <c r="A128" t="s">
        <v>169</v>
      </c>
    </row>
    <row r="129" spans="1:1" x14ac:dyDescent="0.25">
      <c r="A129" t="s">
        <v>170</v>
      </c>
    </row>
    <row r="130" spans="1:1" x14ac:dyDescent="0.25">
      <c r="A130" t="s">
        <v>171</v>
      </c>
    </row>
    <row r="131" spans="1:1" x14ac:dyDescent="0.25">
      <c r="A131" t="s">
        <v>172</v>
      </c>
    </row>
    <row r="132" spans="1:1" x14ac:dyDescent="0.25">
      <c r="A132" t="s">
        <v>173</v>
      </c>
    </row>
    <row r="133" spans="1:1" x14ac:dyDescent="0.25">
      <c r="A133" t="s">
        <v>174</v>
      </c>
    </row>
    <row r="134" spans="1:1" x14ac:dyDescent="0.25">
      <c r="A134" t="s">
        <v>175</v>
      </c>
    </row>
    <row r="135" spans="1:1" x14ac:dyDescent="0.25">
      <c r="A135" t="s">
        <v>176</v>
      </c>
    </row>
    <row r="136" spans="1:1" x14ac:dyDescent="0.25">
      <c r="A136" t="s">
        <v>177</v>
      </c>
    </row>
    <row r="137" spans="1:1" x14ac:dyDescent="0.25">
      <c r="A137" t="s">
        <v>178</v>
      </c>
    </row>
    <row r="138" spans="1:1" x14ac:dyDescent="0.25">
      <c r="A138" t="s">
        <v>179</v>
      </c>
    </row>
    <row r="139" spans="1:1" x14ac:dyDescent="0.25">
      <c r="A139" t="s">
        <v>180</v>
      </c>
    </row>
    <row r="140" spans="1:1" x14ac:dyDescent="0.25">
      <c r="A140" t="s">
        <v>181</v>
      </c>
    </row>
    <row r="141" spans="1:1" x14ac:dyDescent="0.25">
      <c r="A141" t="s">
        <v>182</v>
      </c>
    </row>
    <row r="142" spans="1:1" x14ac:dyDescent="0.25">
      <c r="A142" t="s">
        <v>183</v>
      </c>
    </row>
    <row r="143" spans="1:1" x14ac:dyDescent="0.25">
      <c r="A143" t="s">
        <v>184</v>
      </c>
    </row>
    <row r="144" spans="1:1" x14ac:dyDescent="0.25">
      <c r="A144" t="s">
        <v>185</v>
      </c>
    </row>
    <row r="145" spans="1:1" x14ac:dyDescent="0.25">
      <c r="A145" t="s">
        <v>186</v>
      </c>
    </row>
    <row r="146" spans="1:1" x14ac:dyDescent="0.25">
      <c r="A146" t="s">
        <v>187</v>
      </c>
    </row>
    <row r="147" spans="1:1" x14ac:dyDescent="0.25">
      <c r="A147" t="s">
        <v>188</v>
      </c>
    </row>
    <row r="148" spans="1:1" x14ac:dyDescent="0.25">
      <c r="A148" t="s">
        <v>189</v>
      </c>
    </row>
    <row r="149" spans="1:1" x14ac:dyDescent="0.25">
      <c r="A149" t="s">
        <v>190</v>
      </c>
    </row>
    <row r="150" spans="1:1" x14ac:dyDescent="0.25">
      <c r="A150" t="s">
        <v>191</v>
      </c>
    </row>
    <row r="151" spans="1:1" x14ac:dyDescent="0.25">
      <c r="A151" t="s">
        <v>192</v>
      </c>
    </row>
    <row r="152" spans="1:1" x14ac:dyDescent="0.25">
      <c r="A152" t="s">
        <v>193</v>
      </c>
    </row>
    <row r="153" spans="1:1" x14ac:dyDescent="0.25">
      <c r="A153" t="s">
        <v>194</v>
      </c>
    </row>
    <row r="154" spans="1:1" x14ac:dyDescent="0.25">
      <c r="A154" t="s">
        <v>195</v>
      </c>
    </row>
    <row r="155" spans="1:1" x14ac:dyDescent="0.25">
      <c r="A155" t="s">
        <v>196</v>
      </c>
    </row>
    <row r="156" spans="1:1" x14ac:dyDescent="0.25">
      <c r="A156" t="s">
        <v>197</v>
      </c>
    </row>
    <row r="157" spans="1:1" x14ac:dyDescent="0.25">
      <c r="A157" t="s">
        <v>198</v>
      </c>
    </row>
    <row r="158" spans="1:1" x14ac:dyDescent="0.25">
      <c r="A158" t="s">
        <v>199</v>
      </c>
    </row>
    <row r="159" spans="1:1" x14ac:dyDescent="0.25">
      <c r="A159" t="s">
        <v>200</v>
      </c>
    </row>
    <row r="160" spans="1:1" x14ac:dyDescent="0.25">
      <c r="A160" t="s">
        <v>201</v>
      </c>
    </row>
    <row r="161" spans="1:1" x14ac:dyDescent="0.25">
      <c r="A161" t="s">
        <v>202</v>
      </c>
    </row>
    <row r="162" spans="1:1" x14ac:dyDescent="0.25">
      <c r="A162" t="s">
        <v>203</v>
      </c>
    </row>
    <row r="163" spans="1:1" x14ac:dyDescent="0.25">
      <c r="A163" t="s">
        <v>204</v>
      </c>
    </row>
    <row r="164" spans="1:1" x14ac:dyDescent="0.25">
      <c r="A164" t="s">
        <v>205</v>
      </c>
    </row>
    <row r="165" spans="1:1" x14ac:dyDescent="0.25">
      <c r="A165" t="s">
        <v>206</v>
      </c>
    </row>
    <row r="166" spans="1:1" x14ac:dyDescent="0.25">
      <c r="A166" t="s">
        <v>207</v>
      </c>
    </row>
    <row r="167" spans="1:1" x14ac:dyDescent="0.25">
      <c r="A167" t="s">
        <v>208</v>
      </c>
    </row>
    <row r="168" spans="1:1" x14ac:dyDescent="0.25">
      <c r="A168" t="s">
        <v>209</v>
      </c>
    </row>
    <row r="169" spans="1:1" x14ac:dyDescent="0.25">
      <c r="A169" t="s">
        <v>210</v>
      </c>
    </row>
    <row r="170" spans="1:1" x14ac:dyDescent="0.25">
      <c r="A170" t="s">
        <v>211</v>
      </c>
    </row>
    <row r="171" spans="1:1" x14ac:dyDescent="0.25">
      <c r="A171" t="s">
        <v>212</v>
      </c>
    </row>
    <row r="172" spans="1:1" x14ac:dyDescent="0.25">
      <c r="A172" t="s">
        <v>213</v>
      </c>
    </row>
    <row r="173" spans="1:1" x14ac:dyDescent="0.25">
      <c r="A173" t="s">
        <v>214</v>
      </c>
    </row>
    <row r="174" spans="1:1" x14ac:dyDescent="0.25">
      <c r="A174" t="s">
        <v>215</v>
      </c>
    </row>
    <row r="175" spans="1:1" x14ac:dyDescent="0.25">
      <c r="A175" t="s">
        <v>216</v>
      </c>
    </row>
    <row r="176" spans="1:1" x14ac:dyDescent="0.25">
      <c r="A176" t="s">
        <v>217</v>
      </c>
    </row>
    <row r="177" spans="1:1" x14ac:dyDescent="0.25">
      <c r="A177" t="s">
        <v>218</v>
      </c>
    </row>
    <row r="178" spans="1:1" x14ac:dyDescent="0.25">
      <c r="A178" t="s">
        <v>219</v>
      </c>
    </row>
    <row r="179" spans="1:1" x14ac:dyDescent="0.25">
      <c r="A179" t="s">
        <v>220</v>
      </c>
    </row>
    <row r="180" spans="1:1" x14ac:dyDescent="0.25">
      <c r="A180" t="s">
        <v>221</v>
      </c>
    </row>
    <row r="181" spans="1:1" x14ac:dyDescent="0.25">
      <c r="A181" t="s">
        <v>222</v>
      </c>
    </row>
    <row r="182" spans="1:1" x14ac:dyDescent="0.25">
      <c r="A182" t="s">
        <v>223</v>
      </c>
    </row>
    <row r="183" spans="1:1" x14ac:dyDescent="0.25">
      <c r="A183" t="s">
        <v>224</v>
      </c>
    </row>
    <row r="184" spans="1:1" x14ac:dyDescent="0.25">
      <c r="A184" t="s">
        <v>225</v>
      </c>
    </row>
    <row r="185" spans="1:1" x14ac:dyDescent="0.25">
      <c r="A185" t="s">
        <v>226</v>
      </c>
    </row>
    <row r="186" spans="1:1" x14ac:dyDescent="0.25">
      <c r="A186" t="s">
        <v>227</v>
      </c>
    </row>
    <row r="187" spans="1:1" x14ac:dyDescent="0.25">
      <c r="A187" t="s">
        <v>228</v>
      </c>
    </row>
    <row r="188" spans="1:1" x14ac:dyDescent="0.25">
      <c r="A188" t="s">
        <v>229</v>
      </c>
    </row>
    <row r="189" spans="1:1" x14ac:dyDescent="0.25">
      <c r="A189" t="s">
        <v>230</v>
      </c>
    </row>
    <row r="190" spans="1:1" x14ac:dyDescent="0.25">
      <c r="A190" t="s">
        <v>231</v>
      </c>
    </row>
    <row r="191" spans="1:1" x14ac:dyDescent="0.25">
      <c r="A191" t="s">
        <v>232</v>
      </c>
    </row>
    <row r="192" spans="1:1" x14ac:dyDescent="0.25">
      <c r="A192" t="s">
        <v>233</v>
      </c>
    </row>
    <row r="193" spans="1:1" x14ac:dyDescent="0.25">
      <c r="A193" t="s">
        <v>234</v>
      </c>
    </row>
    <row r="194" spans="1:1" x14ac:dyDescent="0.25">
      <c r="A194" t="s">
        <v>235</v>
      </c>
    </row>
    <row r="195" spans="1:1" x14ac:dyDescent="0.25">
      <c r="A195" t="s">
        <v>236</v>
      </c>
    </row>
    <row r="196" spans="1:1" x14ac:dyDescent="0.25">
      <c r="A196" t="s">
        <v>237</v>
      </c>
    </row>
    <row r="197" spans="1:1" x14ac:dyDescent="0.25">
      <c r="A197" t="s">
        <v>238</v>
      </c>
    </row>
    <row r="198" spans="1:1" x14ac:dyDescent="0.25">
      <c r="A198" t="s">
        <v>239</v>
      </c>
    </row>
    <row r="199" spans="1:1" x14ac:dyDescent="0.25">
      <c r="A199" t="s">
        <v>240</v>
      </c>
    </row>
    <row r="200" spans="1:1" x14ac:dyDescent="0.25">
      <c r="A200" t="s">
        <v>241</v>
      </c>
    </row>
    <row r="201" spans="1:1" x14ac:dyDescent="0.25">
      <c r="A201" t="s">
        <v>242</v>
      </c>
    </row>
    <row r="202" spans="1:1" x14ac:dyDescent="0.25">
      <c r="A202" t="s">
        <v>243</v>
      </c>
    </row>
    <row r="203" spans="1:1" x14ac:dyDescent="0.25">
      <c r="A203" t="s">
        <v>244</v>
      </c>
    </row>
    <row r="204" spans="1:1" x14ac:dyDescent="0.25">
      <c r="A204" t="s">
        <v>245</v>
      </c>
    </row>
    <row r="205" spans="1:1" x14ac:dyDescent="0.25">
      <c r="A205" t="s">
        <v>246</v>
      </c>
    </row>
    <row r="206" spans="1:1" x14ac:dyDescent="0.25">
      <c r="A206" t="s">
        <v>247</v>
      </c>
    </row>
    <row r="207" spans="1:1" x14ac:dyDescent="0.25">
      <c r="A207" t="s">
        <v>248</v>
      </c>
    </row>
    <row r="208" spans="1:1" x14ac:dyDescent="0.25">
      <c r="A208" t="s">
        <v>249</v>
      </c>
    </row>
    <row r="209" spans="1:1" x14ac:dyDescent="0.25">
      <c r="A209" t="s">
        <v>250</v>
      </c>
    </row>
    <row r="210" spans="1:1" x14ac:dyDescent="0.25">
      <c r="A210" t="s">
        <v>251</v>
      </c>
    </row>
    <row r="211" spans="1:1" x14ac:dyDescent="0.25">
      <c r="A211" t="s">
        <v>252</v>
      </c>
    </row>
    <row r="212" spans="1:1" x14ac:dyDescent="0.25">
      <c r="A212" t="s">
        <v>253</v>
      </c>
    </row>
    <row r="213" spans="1:1" x14ac:dyDescent="0.25">
      <c r="A213" t="s">
        <v>254</v>
      </c>
    </row>
    <row r="214" spans="1:1" x14ac:dyDescent="0.25">
      <c r="A214" t="s">
        <v>255</v>
      </c>
    </row>
    <row r="215" spans="1:1" x14ac:dyDescent="0.25">
      <c r="A215" t="s">
        <v>256</v>
      </c>
    </row>
    <row r="216" spans="1:1" x14ac:dyDescent="0.25">
      <c r="A216" t="s">
        <v>257</v>
      </c>
    </row>
    <row r="217" spans="1:1" x14ac:dyDescent="0.25">
      <c r="A217" t="s">
        <v>258</v>
      </c>
    </row>
    <row r="218" spans="1:1" x14ac:dyDescent="0.25">
      <c r="A218" t="s">
        <v>259</v>
      </c>
    </row>
    <row r="219" spans="1:1" x14ac:dyDescent="0.25">
      <c r="A219" t="s">
        <v>260</v>
      </c>
    </row>
    <row r="220" spans="1:1" x14ac:dyDescent="0.25">
      <c r="A220" t="s">
        <v>261</v>
      </c>
    </row>
    <row r="221" spans="1:1" x14ac:dyDescent="0.25">
      <c r="A221" t="s">
        <v>262</v>
      </c>
    </row>
    <row r="222" spans="1:1" x14ac:dyDescent="0.25">
      <c r="A222" t="s">
        <v>263</v>
      </c>
    </row>
    <row r="223" spans="1:1" x14ac:dyDescent="0.25">
      <c r="A223" t="s">
        <v>264</v>
      </c>
    </row>
    <row r="224" spans="1:1" x14ac:dyDescent="0.25">
      <c r="A224" t="s">
        <v>265</v>
      </c>
    </row>
    <row r="225" spans="1:1" x14ac:dyDescent="0.25">
      <c r="A225" t="s">
        <v>266</v>
      </c>
    </row>
    <row r="226" spans="1:1" x14ac:dyDescent="0.25">
      <c r="A226" t="s">
        <v>267</v>
      </c>
    </row>
    <row r="227" spans="1:1" x14ac:dyDescent="0.25">
      <c r="A227" t="s">
        <v>268</v>
      </c>
    </row>
    <row r="228" spans="1:1" x14ac:dyDescent="0.25">
      <c r="A228" t="s">
        <v>269</v>
      </c>
    </row>
    <row r="229" spans="1:1" x14ac:dyDescent="0.25">
      <c r="A229" t="s">
        <v>270</v>
      </c>
    </row>
    <row r="230" spans="1:1" x14ac:dyDescent="0.25">
      <c r="A230" t="s">
        <v>271</v>
      </c>
    </row>
    <row r="231" spans="1:1" x14ac:dyDescent="0.25">
      <c r="A231" t="s">
        <v>272</v>
      </c>
    </row>
    <row r="232" spans="1:1" x14ac:dyDescent="0.25">
      <c r="A232" t="s">
        <v>273</v>
      </c>
    </row>
    <row r="233" spans="1:1" x14ac:dyDescent="0.25">
      <c r="A233" t="s">
        <v>274</v>
      </c>
    </row>
    <row r="234" spans="1:1" x14ac:dyDescent="0.25">
      <c r="A234" t="s">
        <v>275</v>
      </c>
    </row>
    <row r="235" spans="1:1" x14ac:dyDescent="0.25">
      <c r="A235" t="s">
        <v>276</v>
      </c>
    </row>
    <row r="236" spans="1:1" x14ac:dyDescent="0.25">
      <c r="A236" t="s">
        <v>277</v>
      </c>
    </row>
    <row r="237" spans="1:1" x14ac:dyDescent="0.25">
      <c r="A237" t="s">
        <v>278</v>
      </c>
    </row>
    <row r="238" spans="1:1" x14ac:dyDescent="0.25">
      <c r="A238" t="s">
        <v>279</v>
      </c>
    </row>
    <row r="239" spans="1:1" x14ac:dyDescent="0.25">
      <c r="A239" t="s">
        <v>280</v>
      </c>
    </row>
    <row r="240" spans="1:1" x14ac:dyDescent="0.25">
      <c r="A240" t="s">
        <v>281</v>
      </c>
    </row>
    <row r="241" spans="1:1" x14ac:dyDescent="0.25">
      <c r="A241" t="s">
        <v>282</v>
      </c>
    </row>
    <row r="242" spans="1:1" x14ac:dyDescent="0.25">
      <c r="A242" t="s">
        <v>283</v>
      </c>
    </row>
    <row r="243" spans="1:1" x14ac:dyDescent="0.25">
      <c r="A243" t="s">
        <v>284</v>
      </c>
    </row>
    <row r="244" spans="1:1" x14ac:dyDescent="0.25">
      <c r="A244" t="s">
        <v>285</v>
      </c>
    </row>
    <row r="245" spans="1:1" x14ac:dyDescent="0.25">
      <c r="A245" t="s">
        <v>286</v>
      </c>
    </row>
    <row r="246" spans="1:1" x14ac:dyDescent="0.25">
      <c r="A246" t="s">
        <v>287</v>
      </c>
    </row>
    <row r="247" spans="1:1" x14ac:dyDescent="0.25">
      <c r="A247" t="s">
        <v>288</v>
      </c>
    </row>
    <row r="248" spans="1:1" x14ac:dyDescent="0.25">
      <c r="A248" t="s">
        <v>289</v>
      </c>
    </row>
    <row r="249" spans="1:1" x14ac:dyDescent="0.25">
      <c r="A249" t="s">
        <v>290</v>
      </c>
    </row>
    <row r="250" spans="1:1" x14ac:dyDescent="0.25">
      <c r="A250" t="s">
        <v>291</v>
      </c>
    </row>
    <row r="251" spans="1:1" x14ac:dyDescent="0.25">
      <c r="A251" t="s">
        <v>292</v>
      </c>
    </row>
    <row r="252" spans="1:1" x14ac:dyDescent="0.25">
      <c r="A252" t="s">
        <v>293</v>
      </c>
    </row>
    <row r="253" spans="1:1" x14ac:dyDescent="0.25">
      <c r="A253" t="s">
        <v>294</v>
      </c>
    </row>
    <row r="254" spans="1:1" x14ac:dyDescent="0.25">
      <c r="A254" t="s">
        <v>295</v>
      </c>
    </row>
    <row r="255" spans="1:1" x14ac:dyDescent="0.25">
      <c r="A255" t="s">
        <v>296</v>
      </c>
    </row>
    <row r="256" spans="1:1" x14ac:dyDescent="0.25">
      <c r="A256" t="s">
        <v>297</v>
      </c>
    </row>
    <row r="257" spans="1:1" x14ac:dyDescent="0.25">
      <c r="A257" t="s">
        <v>298</v>
      </c>
    </row>
    <row r="258" spans="1:1" x14ac:dyDescent="0.25">
      <c r="A258" t="s">
        <v>299</v>
      </c>
    </row>
    <row r="259" spans="1:1" x14ac:dyDescent="0.25">
      <c r="A259" t="s">
        <v>300</v>
      </c>
    </row>
    <row r="260" spans="1:1" x14ac:dyDescent="0.25">
      <c r="A260" t="s">
        <v>301</v>
      </c>
    </row>
    <row r="261" spans="1:1" x14ac:dyDescent="0.25">
      <c r="A261" t="s">
        <v>302</v>
      </c>
    </row>
    <row r="262" spans="1:1" x14ac:dyDescent="0.25">
      <c r="A262" t="s">
        <v>303</v>
      </c>
    </row>
    <row r="263" spans="1:1" x14ac:dyDescent="0.25">
      <c r="A263" t="s">
        <v>304</v>
      </c>
    </row>
    <row r="264" spans="1:1" x14ac:dyDescent="0.25">
      <c r="A264" t="s">
        <v>305</v>
      </c>
    </row>
    <row r="265" spans="1:1" x14ac:dyDescent="0.25">
      <c r="A265" t="s">
        <v>306</v>
      </c>
    </row>
    <row r="266" spans="1:1" x14ac:dyDescent="0.25">
      <c r="A266" t="s">
        <v>307</v>
      </c>
    </row>
    <row r="267" spans="1:1" x14ac:dyDescent="0.25">
      <c r="A267" t="s">
        <v>308</v>
      </c>
    </row>
  </sheetData>
  <customSheetViews>
    <customSheetView guid="{A09E5DD0-AC96-4D53-94A2-26B4313321AF}" state="hidden">
      <selection activeCell="B22" sqref="B22"/>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showGridLines="0" topLeftCell="A7" workbookViewId="0">
      <selection activeCell="E26" sqref="E26"/>
    </sheetView>
  </sheetViews>
  <sheetFormatPr defaultColWidth="8.7109375" defaultRowHeight="15" x14ac:dyDescent="0.25"/>
  <cols>
    <col min="1" max="1" width="9.140625" style="2" customWidth="1"/>
    <col min="2" max="2" width="14.7109375" style="3" customWidth="1"/>
    <col min="3" max="3" width="56" style="3" customWidth="1"/>
    <col min="4" max="4" width="50.28515625" customWidth="1"/>
    <col min="6" max="6" width="38.7109375" customWidth="1"/>
    <col min="7" max="7" width="27" style="160" customWidth="1"/>
    <col min="8" max="10" width="27" style="114" customWidth="1"/>
  </cols>
  <sheetData>
    <row r="1" spans="1:10" ht="67.5" customHeight="1" x14ac:dyDescent="0.25">
      <c r="A1" s="39"/>
      <c r="B1"/>
      <c r="C1" s="204"/>
      <c r="D1" s="3"/>
      <c r="F1" s="9"/>
      <c r="I1"/>
      <c r="J1"/>
    </row>
    <row r="2" spans="1:10" x14ac:dyDescent="0.25">
      <c r="A2" s="42" t="s">
        <v>4</v>
      </c>
      <c r="B2"/>
      <c r="D2" s="3"/>
      <c r="F2" s="9"/>
      <c r="I2"/>
      <c r="J2"/>
    </row>
    <row r="3" spans="1:10" x14ac:dyDescent="0.25">
      <c r="B3"/>
      <c r="I3"/>
      <c r="J3"/>
    </row>
    <row r="4" spans="1:10" s="32" customFormat="1" ht="30" x14ac:dyDescent="0.25">
      <c r="A4" s="20" t="s">
        <v>0</v>
      </c>
      <c r="B4" s="24" t="s">
        <v>39</v>
      </c>
      <c r="C4" s="21" t="s">
        <v>1</v>
      </c>
      <c r="D4" s="31" t="s">
        <v>309</v>
      </c>
      <c r="E4" s="22" t="s">
        <v>2</v>
      </c>
      <c r="F4" s="23" t="s">
        <v>3</v>
      </c>
      <c r="G4" s="366" t="s">
        <v>530</v>
      </c>
      <c r="H4" s="367"/>
      <c r="I4" s="367"/>
      <c r="J4" s="368"/>
    </row>
    <row r="5" spans="1:10" ht="38.25" customHeight="1" x14ac:dyDescent="0.25">
      <c r="A5" s="320">
        <v>1</v>
      </c>
      <c r="B5" s="321" t="s">
        <v>9</v>
      </c>
      <c r="C5" s="191" t="s">
        <v>600</v>
      </c>
      <c r="D5" s="202"/>
      <c r="E5" s="69">
        <v>1</v>
      </c>
      <c r="F5" s="70"/>
      <c r="G5" s="168" t="s">
        <v>464</v>
      </c>
      <c r="H5" s="168" t="s">
        <v>465</v>
      </c>
      <c r="I5" s="168" t="s">
        <v>466</v>
      </c>
      <c r="J5" s="168" t="s">
        <v>524</v>
      </c>
    </row>
    <row r="6" spans="1:10" ht="38.25" customHeight="1" x14ac:dyDescent="0.25">
      <c r="A6" s="92">
        <v>1</v>
      </c>
      <c r="B6" s="322"/>
      <c r="C6" s="76" t="s">
        <v>587</v>
      </c>
      <c r="D6" s="200"/>
      <c r="E6" s="72">
        <v>1</v>
      </c>
      <c r="F6" s="73"/>
      <c r="G6" s="164" t="s">
        <v>464</v>
      </c>
      <c r="H6" s="164" t="s">
        <v>465</v>
      </c>
      <c r="I6" s="164" t="s">
        <v>466</v>
      </c>
      <c r="J6" s="164" t="s">
        <v>524</v>
      </c>
    </row>
    <row r="7" spans="1:10" ht="45" x14ac:dyDescent="0.25">
      <c r="A7" s="92">
        <v>1</v>
      </c>
      <c r="B7" s="322"/>
      <c r="C7" s="76" t="s">
        <v>601</v>
      </c>
      <c r="D7" s="200"/>
      <c r="E7" s="72">
        <v>1</v>
      </c>
      <c r="F7" s="73"/>
      <c r="G7" s="164" t="s">
        <v>525</v>
      </c>
      <c r="H7" s="165"/>
      <c r="I7" s="165"/>
      <c r="J7" s="165"/>
    </row>
    <row r="8" spans="1:10" ht="48" x14ac:dyDescent="0.25">
      <c r="A8" s="92">
        <v>1</v>
      </c>
      <c r="B8" s="322"/>
      <c r="C8" s="76" t="s">
        <v>588</v>
      </c>
      <c r="D8" s="159" t="s">
        <v>540</v>
      </c>
      <c r="E8" s="72">
        <v>1</v>
      </c>
      <c r="F8" s="73"/>
      <c r="G8" s="164" t="s">
        <v>464</v>
      </c>
      <c r="H8" s="164" t="s">
        <v>465</v>
      </c>
      <c r="I8" s="164" t="s">
        <v>503</v>
      </c>
      <c r="J8" s="165"/>
    </row>
    <row r="9" spans="1:10" ht="48" x14ac:dyDescent="0.25">
      <c r="A9" s="92">
        <v>1</v>
      </c>
      <c r="B9" s="322"/>
      <c r="C9" s="76" t="s">
        <v>712</v>
      </c>
      <c r="D9" s="159" t="s">
        <v>541</v>
      </c>
      <c r="E9" s="72">
        <v>1</v>
      </c>
      <c r="F9" s="73"/>
      <c r="G9" s="164" t="s">
        <v>464</v>
      </c>
      <c r="H9" s="164" t="s">
        <v>465</v>
      </c>
      <c r="I9" s="164" t="s">
        <v>526</v>
      </c>
      <c r="J9" s="165"/>
    </row>
    <row r="10" spans="1:10" ht="48" x14ac:dyDescent="0.25">
      <c r="A10" s="92">
        <v>1</v>
      </c>
      <c r="B10" s="322"/>
      <c r="C10" s="76" t="s">
        <v>602</v>
      </c>
      <c r="D10" s="159"/>
      <c r="E10" s="72">
        <v>1</v>
      </c>
      <c r="F10" s="73"/>
      <c r="G10" s="164" t="s">
        <v>464</v>
      </c>
      <c r="H10" s="164" t="s">
        <v>465</v>
      </c>
      <c r="I10" s="164" t="s">
        <v>466</v>
      </c>
      <c r="J10" s="164" t="s">
        <v>503</v>
      </c>
    </row>
    <row r="11" spans="1:10" ht="48" x14ac:dyDescent="0.25">
      <c r="A11" s="92">
        <v>1</v>
      </c>
      <c r="B11" s="322"/>
      <c r="C11" s="76" t="s">
        <v>603</v>
      </c>
      <c r="D11" s="159"/>
      <c r="E11" s="72">
        <v>1</v>
      </c>
      <c r="F11" s="73"/>
      <c r="G11" s="164" t="s">
        <v>464</v>
      </c>
      <c r="H11" s="164" t="s">
        <v>465</v>
      </c>
      <c r="I11" s="164" t="s">
        <v>466</v>
      </c>
      <c r="J11" s="164" t="s">
        <v>504</v>
      </c>
    </row>
    <row r="12" spans="1:10" ht="30" x14ac:dyDescent="0.25">
      <c r="A12" s="92">
        <v>1</v>
      </c>
      <c r="B12" s="322"/>
      <c r="C12" s="76" t="s">
        <v>589</v>
      </c>
      <c r="D12" s="230"/>
      <c r="E12" s="72">
        <v>1</v>
      </c>
      <c r="F12" s="73"/>
      <c r="G12" s="164" t="s">
        <v>467</v>
      </c>
      <c r="H12" s="165"/>
      <c r="I12" s="165"/>
      <c r="J12" s="165"/>
    </row>
    <row r="13" spans="1:10" ht="45" x14ac:dyDescent="0.25">
      <c r="A13" s="92">
        <v>1</v>
      </c>
      <c r="B13" s="322"/>
      <c r="C13" s="76" t="s">
        <v>604</v>
      </c>
      <c r="D13" s="159" t="s">
        <v>566</v>
      </c>
      <c r="E13" s="72">
        <v>0</v>
      </c>
      <c r="F13" s="73"/>
      <c r="G13" s="164" t="s">
        <v>479</v>
      </c>
      <c r="H13" s="165"/>
      <c r="I13" s="165"/>
      <c r="J13" s="165"/>
    </row>
    <row r="14" spans="1:10" ht="60" x14ac:dyDescent="0.25">
      <c r="A14" s="92">
        <v>2</v>
      </c>
      <c r="B14" s="322"/>
      <c r="C14" s="76" t="s">
        <v>605</v>
      </c>
      <c r="D14" s="159" t="s">
        <v>567</v>
      </c>
      <c r="E14" s="72">
        <v>0</v>
      </c>
      <c r="F14" s="73"/>
      <c r="G14" s="161"/>
      <c r="H14" s="165"/>
      <c r="I14" s="165"/>
      <c r="J14" s="165"/>
    </row>
    <row r="15" spans="1:10" ht="75" x14ac:dyDescent="0.25">
      <c r="A15" s="92">
        <v>2</v>
      </c>
      <c r="B15" s="322"/>
      <c r="C15" s="76" t="s">
        <v>606</v>
      </c>
      <c r="D15" s="139" t="s">
        <v>568</v>
      </c>
      <c r="E15" s="72">
        <v>1</v>
      </c>
      <c r="F15" s="73"/>
      <c r="G15" s="164" t="s">
        <v>491</v>
      </c>
      <c r="H15" s="164" t="s">
        <v>492</v>
      </c>
      <c r="I15" s="165"/>
      <c r="J15" s="165"/>
    </row>
    <row r="16" spans="1:10" ht="75" x14ac:dyDescent="0.25">
      <c r="A16" s="92">
        <v>2</v>
      </c>
      <c r="B16" s="322"/>
      <c r="C16" s="76" t="s">
        <v>607</v>
      </c>
      <c r="D16" s="139" t="s">
        <v>568</v>
      </c>
      <c r="E16" s="72">
        <v>1</v>
      </c>
      <c r="F16" s="73"/>
      <c r="G16" s="164" t="s">
        <v>491</v>
      </c>
      <c r="H16" s="164" t="s">
        <v>454</v>
      </c>
      <c r="I16" s="165"/>
      <c r="J16" s="165"/>
    </row>
    <row r="17" spans="1:10" ht="45" x14ac:dyDescent="0.25">
      <c r="A17" s="92">
        <v>2</v>
      </c>
      <c r="B17" s="322"/>
      <c r="C17" s="76" t="s">
        <v>608</v>
      </c>
      <c r="D17" s="159" t="s">
        <v>569</v>
      </c>
      <c r="E17" s="72">
        <v>0</v>
      </c>
      <c r="F17" s="73"/>
      <c r="G17" s="164" t="s">
        <v>491</v>
      </c>
      <c r="H17" s="164" t="s">
        <v>492</v>
      </c>
      <c r="I17" s="164" t="s">
        <v>454</v>
      </c>
      <c r="J17" s="164" t="s">
        <v>484</v>
      </c>
    </row>
    <row r="18" spans="1:10" s="16" customFormat="1" ht="30" x14ac:dyDescent="0.25">
      <c r="A18" s="92">
        <v>2</v>
      </c>
      <c r="B18" s="322"/>
      <c r="C18" s="76" t="s">
        <v>609</v>
      </c>
      <c r="D18" s="200"/>
      <c r="E18" s="72">
        <v>0</v>
      </c>
      <c r="F18" s="73"/>
      <c r="G18" s="164" t="s">
        <v>492</v>
      </c>
      <c r="H18" s="164" t="s">
        <v>454</v>
      </c>
      <c r="I18" s="165"/>
      <c r="J18" s="165"/>
    </row>
    <row r="19" spans="1:10" ht="30" x14ac:dyDescent="0.25">
      <c r="A19" s="323">
        <v>3</v>
      </c>
      <c r="B19" s="322"/>
      <c r="C19" s="197" t="s">
        <v>610</v>
      </c>
      <c r="D19" s="236" t="s">
        <v>570</v>
      </c>
      <c r="E19" s="136">
        <v>0</v>
      </c>
      <c r="F19" s="142"/>
      <c r="G19" s="162" t="s">
        <v>504</v>
      </c>
      <c r="H19" s="162"/>
      <c r="I19" s="162"/>
      <c r="J19" s="162"/>
    </row>
    <row r="20" spans="1:10" ht="30" x14ac:dyDescent="0.25">
      <c r="A20" s="92">
        <v>3</v>
      </c>
      <c r="B20" s="322"/>
      <c r="C20" s="76" t="s">
        <v>611</v>
      </c>
      <c r="D20" s="200"/>
      <c r="E20" s="72">
        <v>0</v>
      </c>
      <c r="F20" s="73"/>
      <c r="G20" s="161"/>
      <c r="H20" s="165"/>
      <c r="I20" s="165"/>
      <c r="J20" s="165"/>
    </row>
    <row r="21" spans="1:10" ht="30" x14ac:dyDescent="0.25">
      <c r="A21" s="92">
        <v>3</v>
      </c>
      <c r="B21" s="322"/>
      <c r="C21" s="76" t="s">
        <v>596</v>
      </c>
      <c r="D21" s="200"/>
      <c r="E21" s="72">
        <v>1</v>
      </c>
      <c r="F21" s="73"/>
      <c r="G21" s="161"/>
      <c r="H21" s="165"/>
      <c r="I21" s="165"/>
      <c r="J21" s="165"/>
    </row>
    <row r="22" spans="1:10" ht="30" x14ac:dyDescent="0.25">
      <c r="A22" s="92">
        <v>3</v>
      </c>
      <c r="B22" s="322"/>
      <c r="C22" s="76" t="s">
        <v>612</v>
      </c>
      <c r="D22" s="200"/>
      <c r="E22" s="72">
        <v>1</v>
      </c>
      <c r="F22" s="73"/>
      <c r="G22" s="161"/>
      <c r="H22" s="165"/>
      <c r="I22" s="165"/>
      <c r="J22" s="165"/>
    </row>
    <row r="23" spans="1:10" ht="30" x14ac:dyDescent="0.25">
      <c r="A23" s="92">
        <v>4</v>
      </c>
      <c r="B23" s="322"/>
      <c r="C23" s="76" t="s">
        <v>613</v>
      </c>
      <c r="D23" s="159" t="s">
        <v>571</v>
      </c>
      <c r="E23" s="72">
        <v>0</v>
      </c>
      <c r="F23" s="73"/>
      <c r="G23" s="161"/>
      <c r="H23" s="165"/>
      <c r="I23" s="165"/>
      <c r="J23" s="165"/>
    </row>
    <row r="24" spans="1:10" ht="45" x14ac:dyDescent="0.25">
      <c r="A24" s="92">
        <v>4</v>
      </c>
      <c r="B24" s="324"/>
      <c r="C24" s="76" t="s">
        <v>614</v>
      </c>
      <c r="D24" s="200"/>
      <c r="E24" s="72">
        <v>0</v>
      </c>
      <c r="F24" s="73"/>
      <c r="G24" s="164" t="s">
        <v>492</v>
      </c>
      <c r="H24" s="165"/>
      <c r="I24" s="165"/>
      <c r="J24" s="165"/>
    </row>
    <row r="25" spans="1:10" ht="60" x14ac:dyDescent="0.25">
      <c r="A25" s="320">
        <v>3</v>
      </c>
      <c r="B25" s="321" t="s">
        <v>10</v>
      </c>
      <c r="C25" s="191" t="s">
        <v>615</v>
      </c>
      <c r="D25" s="202"/>
      <c r="E25" s="69">
        <v>0</v>
      </c>
      <c r="F25" s="70"/>
      <c r="G25" s="164" t="s">
        <v>505</v>
      </c>
      <c r="H25" s="164" t="s">
        <v>506</v>
      </c>
      <c r="I25" s="165"/>
      <c r="J25" s="165"/>
    </row>
    <row r="26" spans="1:10" ht="60" x14ac:dyDescent="0.25">
      <c r="A26" s="325">
        <v>3</v>
      </c>
      <c r="B26" s="324"/>
      <c r="C26" s="196" t="s">
        <v>616</v>
      </c>
      <c r="D26" s="201"/>
      <c r="E26" s="74">
        <v>0</v>
      </c>
      <c r="F26" s="75"/>
      <c r="G26" s="166" t="s">
        <v>506</v>
      </c>
      <c r="H26" s="166" t="s">
        <v>510</v>
      </c>
      <c r="I26" s="167"/>
      <c r="J26" s="167"/>
    </row>
    <row r="27" spans="1:10" x14ac:dyDescent="0.25">
      <c r="D27" s="17"/>
      <c r="E27" s="19"/>
      <c r="F27" s="17"/>
    </row>
    <row r="30" spans="1:10" x14ac:dyDescent="0.25">
      <c r="A30" s="10" t="s">
        <v>561</v>
      </c>
    </row>
    <row r="31" spans="1:10" ht="66" customHeight="1" x14ac:dyDescent="0.25">
      <c r="B31" s="6" t="s">
        <v>9</v>
      </c>
      <c r="C31" s="369" t="s">
        <v>562</v>
      </c>
      <c r="D31" s="369"/>
    </row>
    <row r="32" spans="1:10" ht="43.5" customHeight="1" x14ac:dyDescent="0.25">
      <c r="B32" s="6" t="s">
        <v>563</v>
      </c>
      <c r="C32" s="369" t="s">
        <v>564</v>
      </c>
      <c r="D32" s="369"/>
    </row>
  </sheetData>
  <sheetProtection algorithmName="SHA-512" hashValue="sl1+D5yxepkoS3gR4XqfiYEKF//M7eHIq21YJNq2fb12mDmiMORowFa++b/VgNcysZfsyLbh7h330HcUhA+HTw==" saltValue="SW1x64OzBCVlyJlQVmFhzQ==" spinCount="100000" sheet="1" objects="1" scenarios="1" formatColumns="0"/>
  <customSheetViews>
    <customSheetView guid="{A09E5DD0-AC96-4D53-94A2-26B4313321AF}" showGridLines="0">
      <selection activeCell="C4" sqref="C4"/>
      <pageMargins left="0.7" right="0.7" top="0.75" bottom="0.75" header="0.3" footer="0.3"/>
      <pageSetup paperSize="9" orientation="portrait"/>
    </customSheetView>
  </customSheetViews>
  <mergeCells count="3">
    <mergeCell ref="G4:J4"/>
    <mergeCell ref="C31:D31"/>
    <mergeCell ref="C32:D32"/>
  </mergeCells>
  <dataValidations count="1">
    <dataValidation type="whole" operator="lessThanOrEqual" allowBlank="1" showErrorMessage="1" error="Please enter:_x000a_&quot;0&quot; if No or None, or_x000a_&quot;1&quot; if Yes" sqref="E1:E24 E25:E1048576">
      <formula1>1</formula1>
    </dataValidation>
  </dataValidations>
  <hyperlinks>
    <hyperlink ref="G8" r:id="rId1" display="http://caninerabiesblueprint.org/3-1-3-What-personnel-and?lang=en"/>
    <hyperlink ref="G9" r:id="rId2" display="http://caninerabiesblueprint.org/3-1-3-What-personnel-and?lang=en"/>
    <hyperlink ref="H8" r:id="rId3" display="http://www.fao.org/3/a-i2415e.pdf"/>
    <hyperlink ref="H9" r:id="rId4" display="http://www.fao.org/3/a-i2415e.pdf"/>
    <hyperlink ref="I10" r:id="rId5" display="http://caninerabiesblueprint.org/Zoonotic-diseases-a-guide-to"/>
    <hyperlink ref="I11" r:id="rId6" display="http://caninerabiesblueprint.org/Zoonotic-diseases-a-guide-to"/>
    <hyperlink ref="G10" r:id="rId7" display="http://caninerabiesblueprint.org/3-1-3-What-personnel-and?lang=en"/>
    <hyperlink ref="H10" r:id="rId8" display="http://www.fao.org/3/a-i2415e.pdf"/>
    <hyperlink ref="G11" r:id="rId9" display="http://caninerabiesblueprint.org/3-1-3-What-personnel-and?lang=en"/>
    <hyperlink ref="H11" r:id="rId10" display="http://www.fao.org/3/a-i2415e.pdf"/>
    <hyperlink ref="G5" r:id="rId11" display="http://caninerabiesblueprint.org/3-1-3-What-personnel-and?lang=en"/>
    <hyperlink ref="H5" r:id="rId12" display="http://www.fao.org/3/a-i2415e.pdf"/>
    <hyperlink ref="G6" r:id="rId13" display="http://caninerabiesblueprint.org/3-1-3-What-personnel-and?lang=en"/>
    <hyperlink ref="H6" r:id="rId14" display="http://www.fao.org/3/a-i2415e.pdf"/>
    <hyperlink ref="G12" r:id="rId15" display="http://caninerabiesblueprint.org/5-3-1-Rabies-surveillance?lang=en"/>
    <hyperlink ref="G15" r:id="rId16" display="http://caninerabiesblueprint.org/5-1-1-The-epidemiology-of-rabies?lang=en"/>
    <hyperlink ref="G16" r:id="rId17" display="http://caninerabiesblueprint.org/5-1-1-The-epidemiology-of-rabies?lang=en"/>
    <hyperlink ref="H16" r:id="rId18" display="http://caninerabiesblueprint.org/OIE-Terrestrial-Animal-Health-Code"/>
    <hyperlink ref="H15" r:id="rId19" display="http://caninerabiesblueprint.org/WHO-International-Health"/>
    <hyperlink ref="G17" r:id="rId20" display="http://caninerabiesblueprint.org/5-1-1-The-epidemiology-of-rabies?lang=en"/>
    <hyperlink ref="H17" r:id="rId21" display="http://caninerabiesblueprint.org/WHO-International-Health"/>
    <hyperlink ref="I17" r:id="rId22" display="http://caninerabiesblueprint.org/OIE-Terrestrial-Animal-Health-Code"/>
    <hyperlink ref="J17" r:id="rId23" display="http://caninerabiesblueprint.org/Roles-and-Responsibilities?lang=en"/>
    <hyperlink ref="J10" r:id="rId24" display="http://rabiessurveillanceblueprint.org/-2-3-Animal-rabies-surveillance-"/>
    <hyperlink ref="J11" r:id="rId25" display="http://rabiessurveillanceblueprint.org/-2-2-Human-rabies-surveillance-"/>
    <hyperlink ref="G25" r:id="rId26" display="http://caninerabiesblueprint.org/Public-health-and-economic-burden?lang=en"/>
    <hyperlink ref="H25" r:id="rId27" display="http://caninerabiesblueprint.org/A-study-that-quantified-the?lang=en"/>
    <hyperlink ref="G19" r:id="rId28" display="http://rabiessurveillanceblueprint.org/-2-2-Human-rabies-surveillance-"/>
    <hyperlink ref="G26" r:id="rId29" display="http://caninerabiesblueprint.org/A-study-that-quantified-the?lang=en"/>
    <hyperlink ref="H26" r:id="rId30" display="http://caninerabiesblueprint.org/A-study-comparing-the-cost?lang=en"/>
    <hyperlink ref="G18" r:id="rId31" display="http://caninerabiesblueprint.org/WHO-International-Health"/>
    <hyperlink ref="H18" r:id="rId32" display="http://caninerabiesblueprint.org/OIE-Terrestrial-Animal-Health-Code"/>
    <hyperlink ref="J5" r:id="rId33" display="http://rabiessurveillanceblueprint.org/-Reporting-dissemination-and-"/>
    <hyperlink ref="J6" r:id="rId34" display="http://rabiessurveillanceblueprint.org/-Reporting-dissemination-and-"/>
    <hyperlink ref="I6" r:id="rId35" display="http://caninerabiesblueprint.org/Zoonotic-diseases-a-guide-to"/>
    <hyperlink ref="I5" r:id="rId36" display="http://caninerabiesblueprint.org/Zoonotic-diseases-a-guide-to"/>
    <hyperlink ref="G7" r:id="rId37" display="http://rabiessurveillanceblueprint.org/6-7-What-international-rabies?lang=en"/>
    <hyperlink ref="I9" r:id="rId38" display="http://rabiessurveillanceblueprint.org/-2-2-Human-rabies-surveillance-"/>
    <hyperlink ref="I8" r:id="rId39" display="http://rabiessurveillanceblueprint.org/-2-3-Animal-rabies-surveillance-"/>
    <hyperlink ref="G24" r:id="rId40" display="http://caninerabiesblueprint.org/WHO-International-Health"/>
    <hyperlink ref="G13" r:id="rId41" display="http://caninerabiesblueprint.org/5-4-1-What-techniques-are?lang=en"/>
  </hyperlinks>
  <pageMargins left="0.7" right="0.7" top="0.75" bottom="0.75" header="0.3" footer="0.3"/>
  <pageSetup paperSize="9" orientation="portrait"/>
  <drawing r:id="rId4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8"/>
  <sheetViews>
    <sheetView showGridLines="0" topLeftCell="A19" workbookViewId="0">
      <selection activeCell="F22" sqref="F22"/>
    </sheetView>
  </sheetViews>
  <sheetFormatPr defaultColWidth="8.7109375" defaultRowHeight="15" x14ac:dyDescent="0.25"/>
  <cols>
    <col min="1" max="1" width="9.140625" style="39" customWidth="1"/>
    <col min="2" max="2" width="14.7109375" style="14" customWidth="1"/>
    <col min="3" max="3" width="56" style="3" customWidth="1"/>
    <col min="4" max="4" width="50.28515625" style="96" customWidth="1"/>
    <col min="6" max="6" width="38.7109375" customWidth="1"/>
    <col min="7" max="7" width="21" style="160" customWidth="1"/>
    <col min="8" max="8" width="21" style="114" customWidth="1"/>
    <col min="9" max="9" width="21" customWidth="1"/>
  </cols>
  <sheetData>
    <row r="1" spans="1:9" ht="67.5" customHeight="1" x14ac:dyDescent="0.25">
      <c r="B1"/>
      <c r="C1" s="204"/>
      <c r="D1" s="3"/>
      <c r="F1" s="9"/>
    </row>
    <row r="2" spans="1:9" x14ac:dyDescent="0.25">
      <c r="A2" s="42" t="s">
        <v>4</v>
      </c>
      <c r="B2"/>
      <c r="D2" s="3"/>
      <c r="F2" s="9"/>
    </row>
    <row r="3" spans="1:9" x14ac:dyDescent="0.25">
      <c r="A3" s="2"/>
      <c r="B3"/>
      <c r="D3"/>
    </row>
    <row r="4" spans="1:9" s="32" customFormat="1" ht="30" x14ac:dyDescent="0.25">
      <c r="A4" s="20" t="s">
        <v>0</v>
      </c>
      <c r="B4" s="27" t="s">
        <v>39</v>
      </c>
      <c r="C4" s="26" t="s">
        <v>1</v>
      </c>
      <c r="D4" s="31" t="s">
        <v>429</v>
      </c>
      <c r="E4" s="22" t="s">
        <v>2</v>
      </c>
      <c r="F4" s="23" t="s">
        <v>3</v>
      </c>
      <c r="G4" s="366" t="s">
        <v>530</v>
      </c>
      <c r="H4" s="367"/>
      <c r="I4" s="368"/>
    </row>
    <row r="5" spans="1:9" s="5" customFormat="1" ht="30" x14ac:dyDescent="0.25">
      <c r="A5" s="320">
        <v>1</v>
      </c>
      <c r="B5" s="343" t="s">
        <v>15</v>
      </c>
      <c r="C5" s="191" t="s">
        <v>617</v>
      </c>
      <c r="D5" s="240"/>
      <c r="E5" s="87">
        <v>1</v>
      </c>
      <c r="F5" s="88"/>
      <c r="G5" s="168" t="s">
        <v>481</v>
      </c>
      <c r="H5" s="168" t="s">
        <v>482</v>
      </c>
      <c r="I5" s="168"/>
    </row>
    <row r="6" spans="1:9" s="5" customFormat="1" ht="45" x14ac:dyDescent="0.25">
      <c r="A6" s="89">
        <v>1</v>
      </c>
      <c r="B6" s="344"/>
      <c r="C6" s="76" t="s">
        <v>618</v>
      </c>
      <c r="D6" s="241"/>
      <c r="E6" s="90">
        <v>1</v>
      </c>
      <c r="F6" s="91"/>
      <c r="G6" s="184"/>
      <c r="H6" s="183"/>
      <c r="I6" s="183"/>
    </row>
    <row r="7" spans="1:9" s="5" customFormat="1" ht="30" x14ac:dyDescent="0.25">
      <c r="A7" s="92">
        <v>2</v>
      </c>
      <c r="B7" s="344"/>
      <c r="C7" s="76" t="s">
        <v>619</v>
      </c>
      <c r="D7" s="242"/>
      <c r="E7" s="90">
        <v>1</v>
      </c>
      <c r="F7" s="91"/>
      <c r="G7" s="164" t="s">
        <v>480</v>
      </c>
      <c r="H7" s="183"/>
      <c r="I7" s="183"/>
    </row>
    <row r="8" spans="1:9" s="5" customFormat="1" ht="30" x14ac:dyDescent="0.25">
      <c r="A8" s="92">
        <v>2</v>
      </c>
      <c r="B8" s="344"/>
      <c r="C8" s="76" t="s">
        <v>620</v>
      </c>
      <c r="D8" s="241" t="s">
        <v>430</v>
      </c>
      <c r="E8" s="90">
        <v>1</v>
      </c>
      <c r="F8" s="91"/>
      <c r="G8" s="164" t="s">
        <v>455</v>
      </c>
      <c r="H8" s="164" t="s">
        <v>495</v>
      </c>
      <c r="I8" s="164"/>
    </row>
    <row r="9" spans="1:9" s="5" customFormat="1" ht="36.75" customHeight="1" x14ac:dyDescent="0.25">
      <c r="A9" s="92">
        <v>2</v>
      </c>
      <c r="B9" s="344"/>
      <c r="C9" s="192" t="s">
        <v>621</v>
      </c>
      <c r="D9" s="242" t="s">
        <v>584</v>
      </c>
      <c r="E9" s="90">
        <v>1</v>
      </c>
      <c r="F9" s="91"/>
      <c r="G9" s="164" t="s">
        <v>496</v>
      </c>
      <c r="H9" s="183"/>
      <c r="I9" s="183"/>
    </row>
    <row r="10" spans="1:9" s="5" customFormat="1" ht="45" x14ac:dyDescent="0.25">
      <c r="A10" s="89">
        <v>3</v>
      </c>
      <c r="B10" s="344"/>
      <c r="C10" s="76" t="s">
        <v>622</v>
      </c>
      <c r="D10" s="241"/>
      <c r="E10" s="90">
        <v>1</v>
      </c>
      <c r="F10" s="91"/>
      <c r="G10" s="164" t="s">
        <v>496</v>
      </c>
      <c r="H10" s="183"/>
      <c r="I10" s="183"/>
    </row>
    <row r="11" spans="1:9" s="5" customFormat="1" ht="30" x14ac:dyDescent="0.25">
      <c r="A11" s="95">
        <v>5</v>
      </c>
      <c r="B11" s="345"/>
      <c r="C11" s="193" t="s">
        <v>623</v>
      </c>
      <c r="D11" s="243"/>
      <c r="E11" s="93">
        <v>0</v>
      </c>
      <c r="F11" s="94"/>
      <c r="G11" s="164" t="s">
        <v>455</v>
      </c>
      <c r="H11" s="183"/>
      <c r="I11" s="187" t="s">
        <v>518</v>
      </c>
    </row>
    <row r="12" spans="1:9" s="5" customFormat="1" ht="30" x14ac:dyDescent="0.25">
      <c r="A12" s="86">
        <v>1</v>
      </c>
      <c r="B12" s="372" t="s">
        <v>14</v>
      </c>
      <c r="C12" s="194" t="s">
        <v>624</v>
      </c>
      <c r="D12" s="244"/>
      <c r="E12" s="87">
        <v>1</v>
      </c>
      <c r="F12" s="88"/>
      <c r="G12" s="164" t="s">
        <v>480</v>
      </c>
      <c r="H12" s="183"/>
      <c r="I12" s="186"/>
    </row>
    <row r="13" spans="1:9" s="5" customFormat="1" ht="30" x14ac:dyDescent="0.25">
      <c r="A13" s="89">
        <v>1</v>
      </c>
      <c r="B13" s="373"/>
      <c r="C13" s="195" t="s">
        <v>625</v>
      </c>
      <c r="D13" s="241" t="s">
        <v>428</v>
      </c>
      <c r="E13" s="90">
        <v>1</v>
      </c>
      <c r="F13" s="91"/>
      <c r="G13" s="164" t="s">
        <v>478</v>
      </c>
      <c r="H13" s="183"/>
      <c r="I13" s="183"/>
    </row>
    <row r="14" spans="1:9" s="5" customFormat="1" ht="30" x14ac:dyDescent="0.25">
      <c r="A14" s="92">
        <v>2</v>
      </c>
      <c r="B14" s="373"/>
      <c r="C14" s="76" t="s">
        <v>626</v>
      </c>
      <c r="D14" s="241"/>
      <c r="E14" s="90">
        <v>1</v>
      </c>
      <c r="F14" s="91"/>
      <c r="G14" s="164" t="s">
        <v>497</v>
      </c>
      <c r="H14" s="183"/>
      <c r="I14" s="183"/>
    </row>
    <row r="15" spans="1:9" s="5" customFormat="1" ht="30" x14ac:dyDescent="0.25">
      <c r="A15" s="92">
        <v>2</v>
      </c>
      <c r="B15" s="373"/>
      <c r="C15" s="76" t="s">
        <v>627</v>
      </c>
      <c r="D15" s="241"/>
      <c r="E15" s="90">
        <v>1</v>
      </c>
      <c r="F15" s="91"/>
      <c r="G15" s="164" t="s">
        <v>478</v>
      </c>
      <c r="H15" s="183"/>
      <c r="I15" s="183"/>
    </row>
    <row r="16" spans="1:9" s="5" customFormat="1" ht="45" x14ac:dyDescent="0.25">
      <c r="A16" s="92">
        <v>3</v>
      </c>
      <c r="B16" s="373"/>
      <c r="C16" s="76" t="s">
        <v>628</v>
      </c>
      <c r="D16" s="241"/>
      <c r="E16" s="90">
        <v>0</v>
      </c>
      <c r="F16" s="91"/>
      <c r="G16" s="164" t="s">
        <v>512</v>
      </c>
      <c r="H16" s="183"/>
      <c r="I16" s="183"/>
    </row>
    <row r="17" spans="1:9" s="5" customFormat="1" ht="30" x14ac:dyDescent="0.25">
      <c r="A17" s="92">
        <v>3</v>
      </c>
      <c r="B17" s="373"/>
      <c r="C17" s="76" t="s">
        <v>629</v>
      </c>
      <c r="D17" s="241" t="s">
        <v>431</v>
      </c>
      <c r="E17" s="90">
        <v>0</v>
      </c>
      <c r="F17" s="91"/>
      <c r="G17" s="164" t="s">
        <v>513</v>
      </c>
      <c r="H17" s="183"/>
      <c r="I17" s="183"/>
    </row>
    <row r="18" spans="1:9" s="5" customFormat="1" ht="45" x14ac:dyDescent="0.25">
      <c r="A18" s="92">
        <v>4</v>
      </c>
      <c r="B18" s="373"/>
      <c r="C18" s="76" t="s">
        <v>630</v>
      </c>
      <c r="D18" s="241"/>
      <c r="E18" s="90">
        <v>1</v>
      </c>
      <c r="F18" s="91"/>
      <c r="G18" s="184"/>
      <c r="H18" s="183"/>
      <c r="I18" s="183"/>
    </row>
    <row r="19" spans="1:9" s="5" customFormat="1" ht="30" x14ac:dyDescent="0.25">
      <c r="A19" s="95">
        <v>5</v>
      </c>
      <c r="B19" s="374"/>
      <c r="C19" s="196" t="s">
        <v>631</v>
      </c>
      <c r="D19" s="245"/>
      <c r="E19" s="93">
        <v>1</v>
      </c>
      <c r="F19" s="94"/>
      <c r="G19" s="164" t="s">
        <v>478</v>
      </c>
      <c r="H19" s="183"/>
      <c r="I19" s="183"/>
    </row>
    <row r="20" spans="1:9" s="5" customFormat="1" ht="30" customHeight="1" x14ac:dyDescent="0.25">
      <c r="A20" s="86">
        <v>1</v>
      </c>
      <c r="B20" s="370" t="s">
        <v>16</v>
      </c>
      <c r="C20" s="191" t="s">
        <v>632</v>
      </c>
      <c r="D20" s="240"/>
      <c r="E20" s="87">
        <v>1</v>
      </c>
      <c r="F20" s="88"/>
      <c r="G20" s="164" t="s">
        <v>483</v>
      </c>
      <c r="H20" s="183"/>
      <c r="I20" s="183"/>
    </row>
    <row r="21" spans="1:9" s="5" customFormat="1" ht="60" x14ac:dyDescent="0.25">
      <c r="A21" s="178">
        <v>1</v>
      </c>
      <c r="B21" s="371"/>
      <c r="C21" s="197" t="s">
        <v>633</v>
      </c>
      <c r="D21" s="246"/>
      <c r="E21" s="179">
        <v>1</v>
      </c>
      <c r="F21" s="180"/>
      <c r="G21" s="164" t="s">
        <v>532</v>
      </c>
      <c r="H21" s="183"/>
      <c r="I21" s="183"/>
    </row>
    <row r="22" spans="1:9" s="5" customFormat="1" ht="60" x14ac:dyDescent="0.25">
      <c r="A22" s="89">
        <v>2</v>
      </c>
      <c r="B22" s="344"/>
      <c r="C22" s="76" t="s">
        <v>634</v>
      </c>
      <c r="D22" s="241" t="s">
        <v>498</v>
      </c>
      <c r="E22" s="90">
        <v>0</v>
      </c>
      <c r="F22" s="91" t="s">
        <v>743</v>
      </c>
      <c r="G22" s="164" t="s">
        <v>455</v>
      </c>
      <c r="H22" s="164" t="s">
        <v>465</v>
      </c>
      <c r="I22" s="198" t="s">
        <v>533</v>
      </c>
    </row>
    <row r="23" spans="1:9" s="5" customFormat="1" ht="30" x14ac:dyDescent="0.25">
      <c r="A23" s="92">
        <v>2</v>
      </c>
      <c r="B23" s="344"/>
      <c r="C23" s="76" t="s">
        <v>635</v>
      </c>
      <c r="D23" s="241"/>
      <c r="E23" s="90">
        <v>1</v>
      </c>
      <c r="F23" s="91"/>
      <c r="G23" s="164" t="s">
        <v>499</v>
      </c>
      <c r="H23" s="164" t="s">
        <v>455</v>
      </c>
      <c r="I23" s="164"/>
    </row>
    <row r="24" spans="1:9" s="5" customFormat="1" ht="45" x14ac:dyDescent="0.25">
      <c r="A24" s="92">
        <v>2</v>
      </c>
      <c r="B24" s="344"/>
      <c r="C24" s="76" t="s">
        <v>636</v>
      </c>
      <c r="D24" s="242" t="s">
        <v>585</v>
      </c>
      <c r="E24" s="90">
        <v>1</v>
      </c>
      <c r="F24" s="91"/>
      <c r="G24" s="164" t="s">
        <v>499</v>
      </c>
      <c r="H24" s="183"/>
      <c r="I24" s="183"/>
    </row>
    <row r="25" spans="1:9" s="5" customFormat="1" ht="60" x14ac:dyDescent="0.25">
      <c r="A25" s="92">
        <v>3</v>
      </c>
      <c r="B25" s="344"/>
      <c r="C25" s="76" t="s">
        <v>637</v>
      </c>
      <c r="D25" s="242" t="s">
        <v>432</v>
      </c>
      <c r="E25" s="90">
        <v>1</v>
      </c>
      <c r="F25" s="91"/>
      <c r="G25" s="164" t="s">
        <v>492</v>
      </c>
      <c r="H25" s="164" t="s">
        <v>465</v>
      </c>
      <c r="I25" s="164"/>
    </row>
    <row r="26" spans="1:9" s="5" customFormat="1" ht="45" x14ac:dyDescent="0.25">
      <c r="A26" s="92">
        <v>3</v>
      </c>
      <c r="B26" s="344"/>
      <c r="C26" s="76" t="s">
        <v>638</v>
      </c>
      <c r="D26" s="242" t="s">
        <v>639</v>
      </c>
      <c r="E26" s="90">
        <v>0</v>
      </c>
      <c r="F26" s="91"/>
      <c r="G26" s="164" t="s">
        <v>511</v>
      </c>
      <c r="H26" s="183"/>
      <c r="I26" s="183"/>
    </row>
    <row r="27" spans="1:9" s="5" customFormat="1" ht="48" customHeight="1" x14ac:dyDescent="0.25">
      <c r="A27" s="92">
        <v>3</v>
      </c>
      <c r="B27" s="344"/>
      <c r="C27" s="76" t="s">
        <v>586</v>
      </c>
      <c r="D27" s="241"/>
      <c r="E27" s="90">
        <v>0</v>
      </c>
      <c r="F27" s="91"/>
      <c r="G27" s="164" t="s">
        <v>516</v>
      </c>
      <c r="H27" s="164" t="s">
        <v>465</v>
      </c>
      <c r="I27" s="164"/>
    </row>
    <row r="28" spans="1:9" s="5" customFormat="1" ht="45" x14ac:dyDescent="0.25">
      <c r="A28" s="92">
        <v>4</v>
      </c>
      <c r="B28" s="344"/>
      <c r="C28" s="76" t="s">
        <v>640</v>
      </c>
      <c r="D28" s="241"/>
      <c r="E28" s="90">
        <v>0</v>
      </c>
      <c r="F28" s="91"/>
      <c r="G28" s="164" t="s">
        <v>511</v>
      </c>
      <c r="H28" s="183"/>
      <c r="I28" s="183"/>
    </row>
    <row r="29" spans="1:9" s="5" customFormat="1" ht="45" x14ac:dyDescent="0.25">
      <c r="A29" s="92">
        <v>4</v>
      </c>
      <c r="B29" s="344"/>
      <c r="C29" s="76" t="s">
        <v>641</v>
      </c>
      <c r="D29" s="241"/>
      <c r="E29" s="90">
        <v>0</v>
      </c>
      <c r="F29" s="91"/>
      <c r="G29" s="164" t="s">
        <v>515</v>
      </c>
      <c r="H29" s="183"/>
      <c r="I29" s="183"/>
    </row>
    <row r="30" spans="1:9" s="5" customFormat="1" ht="30" x14ac:dyDescent="0.25">
      <c r="A30" s="325">
        <v>5</v>
      </c>
      <c r="B30" s="345"/>
      <c r="C30" s="196" t="s">
        <v>642</v>
      </c>
      <c r="D30" s="243"/>
      <c r="E30" s="93">
        <v>0</v>
      </c>
      <c r="F30" s="94"/>
      <c r="G30" s="166" t="s">
        <v>516</v>
      </c>
      <c r="H30" s="185"/>
      <c r="I30" s="185"/>
    </row>
    <row r="31" spans="1:9" s="5" customFormat="1" x14ac:dyDescent="0.25">
      <c r="A31" s="41"/>
      <c r="B31" s="15"/>
      <c r="C31" s="8"/>
      <c r="D31" s="96"/>
      <c r="G31" s="182"/>
      <c r="H31" s="181"/>
    </row>
    <row r="32" spans="1:9" s="5" customFormat="1" x14ac:dyDescent="0.25">
      <c r="A32" s="41"/>
      <c r="B32" s="15"/>
      <c r="C32" s="8"/>
      <c r="D32" s="96"/>
      <c r="G32" s="182"/>
      <c r="H32" s="181"/>
    </row>
    <row r="33" spans="1:8" s="5" customFormat="1" x14ac:dyDescent="0.25">
      <c r="A33" s="41"/>
      <c r="B33" s="15"/>
      <c r="D33" s="8"/>
      <c r="G33" s="182"/>
      <c r="H33" s="181"/>
    </row>
    <row r="34" spans="1:8" s="5" customFormat="1" x14ac:dyDescent="0.25">
      <c r="A34" s="220" t="s">
        <v>552</v>
      </c>
      <c r="B34" s="15"/>
      <c r="C34" s="8"/>
      <c r="D34" s="96"/>
      <c r="G34" s="182"/>
      <c r="H34" s="181"/>
    </row>
    <row r="35" spans="1:8" ht="59.25" customHeight="1" x14ac:dyDescent="0.25">
      <c r="B35" s="14" t="s">
        <v>553</v>
      </c>
      <c r="C35" s="369" t="s">
        <v>554</v>
      </c>
      <c r="D35" s="369"/>
    </row>
    <row r="36" spans="1:8" ht="60" customHeight="1" x14ac:dyDescent="0.25">
      <c r="B36" s="6" t="s">
        <v>555</v>
      </c>
      <c r="C36" s="369" t="s">
        <v>556</v>
      </c>
      <c r="D36" s="369"/>
    </row>
    <row r="37" spans="1:8" ht="87" customHeight="1" x14ac:dyDescent="0.25">
      <c r="B37" s="10" t="s">
        <v>557</v>
      </c>
      <c r="C37" s="369" t="s">
        <v>558</v>
      </c>
      <c r="D37" s="369"/>
    </row>
    <row r="38" spans="1:8" ht="75" customHeight="1" x14ac:dyDescent="0.25">
      <c r="B38" s="14" t="s">
        <v>559</v>
      </c>
      <c r="C38" s="369" t="s">
        <v>560</v>
      </c>
      <c r="D38" s="369"/>
    </row>
  </sheetData>
  <sheetProtection algorithmName="SHA-512" hashValue="ecumnUfI3rSjCHTFf8GS9JUEZxANWTfbpKTt60d2hjCXXPGI236Ze21jJ2lyG1PNJ78gozAyaS7sH3gdlBk5kg==" saltValue="iJQE88v+cKtFf33nX8tRDg==" spinCount="100000" sheet="1" objects="1" scenarios="1" formatColumns="0"/>
  <customSheetViews>
    <customSheetView guid="{A09E5DD0-AC96-4D53-94A2-26B4313321AF}" showGridLines="0">
      <selection activeCell="C4" sqref="C4"/>
      <pageMargins left="0.7" right="0.7" top="0.75" bottom="0.75" header="0.3" footer="0.3"/>
    </customSheetView>
  </customSheetViews>
  <mergeCells count="7">
    <mergeCell ref="C37:D37"/>
    <mergeCell ref="C38:D38"/>
    <mergeCell ref="B20:B21"/>
    <mergeCell ref="B12:B19"/>
    <mergeCell ref="G4:I4"/>
    <mergeCell ref="C35:D35"/>
    <mergeCell ref="C36:D36"/>
  </mergeCells>
  <dataValidations count="1">
    <dataValidation type="whole" operator="lessThanOrEqual" allowBlank="1" showErrorMessage="1" error="Please enter:_x000a_&quot;0&quot; if No or None, or_x000a_&quot;1&quot; if Yes" sqref="E1:E28 E29:E1048576">
      <formula1>1</formula1>
    </dataValidation>
  </dataValidations>
  <hyperlinks>
    <hyperlink ref="G13" r:id="rId1" display="http://caninerabiesblueprint.org/5-4-What-are-we-going-to-do-dog?lang=en"/>
    <hyperlink ref="G12" r:id="rId2" display="http://caninerabiesblueprint.org/3-1-Infrastructure?lang=en"/>
    <hyperlink ref="G5" r:id="rId3" display="http://caninerabiesblueprint.org/5-5-3-What-do-we-need-to-know?lang=en"/>
    <hyperlink ref="H5" r:id="rId4" display="http://caninerabiesblueprint.org/Rabies-blueprint-human-vaccination?lang=en"/>
    <hyperlink ref="G7" r:id="rId5" display="http://caninerabiesblueprint.org/3-1-Infrastructure?lang=en"/>
    <hyperlink ref="G20" r:id="rId6" display="http://caninerabiesblueprint.org/Operational-activities?lang=en"/>
    <hyperlink ref="G8" r:id="rId7" display="http://caninerabiesblueprint.org/WHO-expert-consultation-on-rabies"/>
    <hyperlink ref="H8" r:id="rId8" display="http://www.who.int/immunization/policy/position_papers/rabies/en/"/>
    <hyperlink ref="G9" r:id="rId9" display="http://caninerabiesblueprint.org/WHO-prequalified-vaccines-list"/>
    <hyperlink ref="G14" r:id="rId10" display="http://caninerabiesblueprint.org/OIE-Manual-of-Diagnostic-Tests-and"/>
    <hyperlink ref="G15" r:id="rId11" display="http://caninerabiesblueprint.org/5-4-What-are-we-going-to-do-dog?lang=en"/>
    <hyperlink ref="G22" r:id="rId12" display="http://caninerabiesblueprint.org/WHO-expert-consultation-on-rabies"/>
    <hyperlink ref="H22" r:id="rId13" display="http://www.fao.org/3/a-i2415e.pdf"/>
    <hyperlink ref="G23" r:id="rId14" display="http://caninerabiesblueprint.org/Guidelines-for-the-design-and,178?lang=en"/>
    <hyperlink ref="H23" r:id="rId15" display="http://caninerabiesblueprint.org/WHO-expert-consultation-on-rabies"/>
    <hyperlink ref="G10" r:id="rId16" display="http://caninerabiesblueprint.org/WHO-prequalified-vaccines-list"/>
    <hyperlink ref="G25" r:id="rId17" display="http://caninerabiesblueprint.org/WHO-International-Health"/>
    <hyperlink ref="H25" r:id="rId18" display="http://www.fao.org/3/a-i2415e.pdf"/>
    <hyperlink ref="G24" r:id="rId19" display="http://caninerabiesblueprint.org/Guidelines-for-the-design-and,178?lang=en"/>
    <hyperlink ref="G26" r:id="rId20" display="http://caninerabiesblueprint.org/5-4-17-Our-programme-has-been"/>
    <hyperlink ref="G16" r:id="rId21" display="http://caninerabiesblueprint.org/5-4-13-How-can-the-level-of?lang=en"/>
    <hyperlink ref="G17" r:id="rId22" display="http://caninerabiesblueprint.org/5-6-Evaluation?lang=en"/>
    <hyperlink ref="G28" r:id="rId23" display="http://caninerabiesblueprint.org/5-4-17-Our-programme-has-been"/>
    <hyperlink ref="G27" r:id="rId24" display="http://caninerabiesblueprint.org/5-4-17-Our-programme-has-been?lang=en"/>
    <hyperlink ref="H27" r:id="rId25" display="http://www.fao.org/3/a-i2415e.pdf"/>
    <hyperlink ref="G19" r:id="rId26" display="http://caninerabiesblueprint.org/5-4-What-are-we-going-to-do-dog?lang=en"/>
    <hyperlink ref="G30" r:id="rId27" display="http://caninerabiesblueprint.org/5-4-17-Our-programme-has-been?lang=en"/>
    <hyperlink ref="I11" r:id="rId28" display="http://caninerabiesblueprint.org/Guidelines-on-human-prophylaxis"/>
    <hyperlink ref="G11" r:id="rId29" display="http://caninerabiesblueprint.org/WHO-expert-consultation-on-rabies"/>
    <hyperlink ref="G29" r:id="rId30" display="http://caninerabiesblueprint.org/5-4-20-What-do-we-need-to-do-if"/>
    <hyperlink ref="G21" r:id="rId31"/>
    <hyperlink ref="I22" r:id="rId32" display="http://caninerabiesblueprint.org/Zoonotic-diseases-a-guide-to"/>
  </hyperlinks>
  <pageMargins left="0.7" right="0.7" top="0.75" bottom="0.75" header="0.3" footer="0.3"/>
  <pageSetup paperSize="9" orientation="portrait" horizontalDpi="300" verticalDpi="0" copies="0" r:id="rId33"/>
  <drawing r:id="rId3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9"/>
  <sheetViews>
    <sheetView showGridLines="0" topLeftCell="A12" workbookViewId="0">
      <selection activeCell="E16" sqref="E16"/>
    </sheetView>
  </sheetViews>
  <sheetFormatPr defaultColWidth="8.7109375" defaultRowHeight="15" x14ac:dyDescent="0.25"/>
  <cols>
    <col min="1" max="1" width="9.140625" style="2" customWidth="1"/>
    <col min="2" max="2" width="14.7109375" style="3" customWidth="1"/>
    <col min="3" max="3" width="56" style="3" customWidth="1"/>
    <col min="4" max="4" width="50.28515625" customWidth="1"/>
    <col min="6" max="6" width="38.7109375" customWidth="1"/>
    <col min="7" max="7" width="17.7109375" style="160" customWidth="1"/>
    <col min="8" max="11" width="17.7109375" style="114" customWidth="1"/>
  </cols>
  <sheetData>
    <row r="1" spans="1:12" ht="67.5" customHeight="1" x14ac:dyDescent="0.25">
      <c r="A1" s="39"/>
      <c r="B1"/>
      <c r="C1" s="204"/>
      <c r="D1" s="3"/>
      <c r="F1" s="9"/>
      <c r="I1"/>
      <c r="J1"/>
      <c r="K1"/>
    </row>
    <row r="2" spans="1:12" x14ac:dyDescent="0.25">
      <c r="A2" s="42" t="s">
        <v>4</v>
      </c>
      <c r="B2"/>
      <c r="D2" s="3"/>
      <c r="F2" s="9"/>
      <c r="I2"/>
      <c r="J2"/>
      <c r="K2"/>
    </row>
    <row r="3" spans="1:12" x14ac:dyDescent="0.25">
      <c r="B3"/>
      <c r="I3"/>
      <c r="J3"/>
      <c r="K3"/>
    </row>
    <row r="4" spans="1:12" s="32" customFormat="1" ht="30" x14ac:dyDescent="0.25">
      <c r="A4" s="20" t="s">
        <v>0</v>
      </c>
      <c r="B4" s="25" t="s">
        <v>39</v>
      </c>
      <c r="C4" s="21" t="s">
        <v>1</v>
      </c>
      <c r="D4" s="31" t="s">
        <v>309</v>
      </c>
      <c r="E4" s="22" t="s">
        <v>2</v>
      </c>
      <c r="F4" s="171" t="s">
        <v>3</v>
      </c>
      <c r="G4" s="375" t="s">
        <v>530</v>
      </c>
      <c r="H4" s="375"/>
      <c r="I4" s="375"/>
      <c r="J4" s="375"/>
      <c r="K4" s="375"/>
    </row>
    <row r="5" spans="1:12" s="10" customFormat="1" ht="45" x14ac:dyDescent="0.25">
      <c r="A5" s="77">
        <v>0</v>
      </c>
      <c r="B5" s="237" t="s">
        <v>405</v>
      </c>
      <c r="C5" s="191" t="s">
        <v>643</v>
      </c>
      <c r="D5" s="248" t="s">
        <v>32</v>
      </c>
      <c r="E5" s="69">
        <v>1</v>
      </c>
      <c r="F5" s="172" t="s">
        <v>737</v>
      </c>
      <c r="G5" s="162" t="s">
        <v>456</v>
      </c>
      <c r="H5" s="162" t="s">
        <v>458</v>
      </c>
      <c r="I5" s="162" t="s">
        <v>457</v>
      </c>
      <c r="J5" s="162" t="s">
        <v>509</v>
      </c>
      <c r="K5" s="162" t="s">
        <v>455</v>
      </c>
    </row>
    <row r="6" spans="1:12" s="10" customFormat="1" ht="45" x14ac:dyDescent="0.25">
      <c r="A6" s="79">
        <v>0</v>
      </c>
      <c r="B6" s="239"/>
      <c r="C6" s="76" t="s">
        <v>644</v>
      </c>
      <c r="D6" s="249" t="s">
        <v>426</v>
      </c>
      <c r="E6" s="72">
        <v>1</v>
      </c>
      <c r="F6" s="173" t="s">
        <v>738</v>
      </c>
      <c r="G6" s="164" t="s">
        <v>459</v>
      </c>
      <c r="H6" s="164" t="s">
        <v>520</v>
      </c>
      <c r="I6" s="165"/>
      <c r="J6" s="165"/>
      <c r="K6" s="165"/>
    </row>
    <row r="7" spans="1:12" s="10" customFormat="1" ht="45" customHeight="1" x14ac:dyDescent="0.25">
      <c r="A7" s="77">
        <v>1</v>
      </c>
      <c r="B7" s="237" t="s">
        <v>406</v>
      </c>
      <c r="C7" s="234" t="s">
        <v>645</v>
      </c>
      <c r="D7" s="250"/>
      <c r="E7" s="69">
        <v>1</v>
      </c>
      <c r="F7" s="172"/>
      <c r="G7" s="164" t="s">
        <v>468</v>
      </c>
      <c r="H7" s="164" t="s">
        <v>469</v>
      </c>
      <c r="I7" s="164" t="s">
        <v>470</v>
      </c>
      <c r="J7" s="165"/>
      <c r="K7" s="165"/>
    </row>
    <row r="8" spans="1:12" s="10" customFormat="1" ht="60" x14ac:dyDescent="0.25">
      <c r="A8" s="79">
        <v>1</v>
      </c>
      <c r="B8" s="238"/>
      <c r="C8" s="76" t="s">
        <v>646</v>
      </c>
      <c r="D8" s="249" t="s">
        <v>531</v>
      </c>
      <c r="E8" s="72">
        <v>1</v>
      </c>
      <c r="F8" s="173" t="s">
        <v>739</v>
      </c>
      <c r="G8" s="164" t="s">
        <v>459</v>
      </c>
      <c r="H8" s="164" t="s">
        <v>460</v>
      </c>
      <c r="I8" s="164" t="s">
        <v>461</v>
      </c>
      <c r="J8" s="165"/>
      <c r="K8" s="165"/>
    </row>
    <row r="9" spans="1:12" s="10" customFormat="1" ht="45" customHeight="1" x14ac:dyDescent="0.25">
      <c r="A9" s="169">
        <v>1</v>
      </c>
      <c r="B9" s="238"/>
      <c r="C9" s="235" t="s">
        <v>647</v>
      </c>
      <c r="D9" s="251"/>
      <c r="E9" s="72">
        <v>1</v>
      </c>
      <c r="F9" s="173"/>
      <c r="G9" s="164" t="s">
        <v>527</v>
      </c>
      <c r="H9" s="165"/>
      <c r="I9" s="165"/>
      <c r="J9" s="165"/>
      <c r="K9" s="165"/>
    </row>
    <row r="10" spans="1:12" s="10" customFormat="1" ht="45" customHeight="1" x14ac:dyDescent="0.25">
      <c r="A10" s="170">
        <v>1</v>
      </c>
      <c r="B10" s="238"/>
      <c r="C10" s="197" t="s">
        <v>648</v>
      </c>
      <c r="D10" s="252"/>
      <c r="E10" s="136">
        <v>0</v>
      </c>
      <c r="F10" s="174"/>
      <c r="G10" s="164" t="s">
        <v>525</v>
      </c>
      <c r="H10" s="165"/>
      <c r="I10" s="165"/>
      <c r="J10" s="165"/>
      <c r="K10" s="165"/>
    </row>
    <row r="11" spans="1:12" s="10" customFormat="1" ht="30" customHeight="1" x14ac:dyDescent="0.25">
      <c r="A11" s="79">
        <v>2</v>
      </c>
      <c r="B11" s="238"/>
      <c r="C11" s="76" t="s">
        <v>649</v>
      </c>
      <c r="D11" s="253" t="s">
        <v>590</v>
      </c>
      <c r="E11" s="72">
        <v>1</v>
      </c>
      <c r="F11" s="173" t="s">
        <v>740</v>
      </c>
      <c r="G11" s="164" t="s">
        <v>468</v>
      </c>
      <c r="H11" s="164" t="s">
        <v>493</v>
      </c>
      <c r="I11" s="165"/>
      <c r="J11" s="165"/>
      <c r="K11" s="165"/>
    </row>
    <row r="12" spans="1:12" s="10" customFormat="1" ht="48" x14ac:dyDescent="0.25">
      <c r="A12" s="79">
        <v>2</v>
      </c>
      <c r="B12" s="238"/>
      <c r="C12" s="76" t="s">
        <v>650</v>
      </c>
      <c r="D12" s="248" t="s">
        <v>591</v>
      </c>
      <c r="E12" s="72">
        <v>1</v>
      </c>
      <c r="F12" s="173" t="s">
        <v>741</v>
      </c>
      <c r="G12" s="164" t="s">
        <v>494</v>
      </c>
      <c r="H12" s="164" t="s">
        <v>493</v>
      </c>
      <c r="I12" s="164" t="s">
        <v>467</v>
      </c>
      <c r="J12" s="165"/>
      <c r="K12" s="165"/>
    </row>
    <row r="13" spans="1:12" s="10" customFormat="1" ht="30" x14ac:dyDescent="0.25">
      <c r="A13" s="79">
        <v>3</v>
      </c>
      <c r="B13" s="238"/>
      <c r="C13" s="76" t="s">
        <v>599</v>
      </c>
      <c r="D13" s="254"/>
      <c r="E13" s="72">
        <v>1</v>
      </c>
      <c r="F13" s="173"/>
      <c r="G13" s="164"/>
      <c r="H13" s="164"/>
      <c r="I13" s="164"/>
      <c r="J13" s="165"/>
      <c r="K13" s="165"/>
    </row>
    <row r="14" spans="1:12" s="10" customFormat="1" ht="45" x14ac:dyDescent="0.25">
      <c r="A14" s="79">
        <v>3</v>
      </c>
      <c r="B14" s="238"/>
      <c r="C14" s="76" t="s">
        <v>651</v>
      </c>
      <c r="D14" s="249" t="s">
        <v>572</v>
      </c>
      <c r="E14" s="72">
        <v>1</v>
      </c>
      <c r="F14" s="173" t="s">
        <v>742</v>
      </c>
      <c r="G14" s="164" t="s">
        <v>507</v>
      </c>
      <c r="H14" s="164" t="s">
        <v>527</v>
      </c>
      <c r="I14" s="165"/>
      <c r="J14" s="165"/>
      <c r="K14" s="165"/>
    </row>
    <row r="15" spans="1:12" s="10" customFormat="1" ht="45" x14ac:dyDescent="0.25">
      <c r="A15" s="79">
        <v>3</v>
      </c>
      <c r="B15" s="238"/>
      <c r="C15" s="76" t="s">
        <v>652</v>
      </c>
      <c r="D15" s="249" t="s">
        <v>653</v>
      </c>
      <c r="E15" s="72">
        <v>0</v>
      </c>
      <c r="F15" s="173"/>
      <c r="G15" s="164" t="s">
        <v>458</v>
      </c>
      <c r="H15" s="164" t="s">
        <v>508</v>
      </c>
      <c r="I15" s="164" t="s">
        <v>455</v>
      </c>
      <c r="J15" s="164" t="s">
        <v>509</v>
      </c>
      <c r="K15" s="165"/>
      <c r="L15"/>
    </row>
    <row r="16" spans="1:12" s="10" customFormat="1" ht="45" x14ac:dyDescent="0.25">
      <c r="A16" s="79">
        <v>4</v>
      </c>
      <c r="B16" s="238"/>
      <c r="C16" s="76" t="s">
        <v>654</v>
      </c>
      <c r="D16" s="255"/>
      <c r="E16" s="72">
        <v>0</v>
      </c>
      <c r="F16" s="173"/>
      <c r="G16" s="164" t="s">
        <v>454</v>
      </c>
      <c r="H16" s="165"/>
      <c r="I16" s="165"/>
      <c r="J16" s="165"/>
      <c r="K16" s="165"/>
    </row>
    <row r="17" spans="1:11" s="10" customFormat="1" ht="30" x14ac:dyDescent="0.25">
      <c r="A17" s="81">
        <v>5</v>
      </c>
      <c r="B17" s="239"/>
      <c r="C17" s="196" t="s">
        <v>655</v>
      </c>
      <c r="D17" s="256"/>
      <c r="E17" s="74">
        <v>0</v>
      </c>
      <c r="F17" s="175"/>
      <c r="G17" s="166" t="s">
        <v>454</v>
      </c>
      <c r="H17" s="167"/>
      <c r="I17" s="167"/>
      <c r="J17" s="167"/>
      <c r="K17" s="167"/>
    </row>
    <row r="19" spans="1:11" x14ac:dyDescent="0.25">
      <c r="C19" s="112"/>
    </row>
  </sheetData>
  <sheetProtection algorithmName="SHA-512" hashValue="w+w5EAVTzMZFyIWExBqZFUiF2z3EXp42cZaIp2+O7GcNgcR/NM1zUAmJOmDxJ9Qq+kez4l9QYlZ4xQKTIRnVMA==" saltValue="0CDwG3rRYrQoH6ZNc3Abjg==" spinCount="100000" sheet="1" objects="1" scenarios="1" formatColumns="0"/>
  <customSheetViews>
    <customSheetView guid="{A09E5DD0-AC96-4D53-94A2-26B4313321AF}" showGridLines="0">
      <selection activeCell="D7" sqref="D7"/>
      <pageMargins left="0.7" right="0.7" top="0.75" bottom="0.75" header="0.3" footer="0.3"/>
      <pageSetup paperSize="9" orientation="portrait"/>
    </customSheetView>
  </customSheetViews>
  <mergeCells count="1">
    <mergeCell ref="G4:K4"/>
  </mergeCells>
  <dataValidations count="1">
    <dataValidation type="whole" operator="lessThanOrEqual" allowBlank="1" showErrorMessage="1" error="Please enter:_x000a_&quot;0&quot; if No or None, or_x000a_&quot;1&quot; if Yes" sqref="E1:E1048576">
      <formula1>1</formula1>
    </dataValidation>
  </dataValidations>
  <hyperlinks>
    <hyperlink ref="G5" r:id="rId1" display="http://caninerabiesblueprint.org/3-1-7-Which-laboratories-are?lang=en"/>
    <hyperlink ref="H5" r:id="rId2"/>
    <hyperlink ref="I5" r:id="rId3"/>
    <hyperlink ref="K5" r:id="rId4" display="http://caninerabiesblueprint.org/WHO-expert-consultation-on-rabies"/>
    <hyperlink ref="J5" r:id="rId5"/>
    <hyperlink ref="G6" r:id="rId6"/>
    <hyperlink ref="G8" r:id="rId7"/>
    <hyperlink ref="H8" r:id="rId8"/>
    <hyperlink ref="I8" r:id="rId9"/>
    <hyperlink ref="G7" r:id="rId10" display="http://caninerabiesblueprint.org/3-1-8-What-are-the-minimum?lang=en"/>
    <hyperlink ref="H7" r:id="rId11" display="http://caninerabiesblueprint.org/OIE-Manual-of-Diagnostic-Tests-and"/>
    <hyperlink ref="I7" r:id="rId12" display="http://caninerabiesblueprint.org/Laboratory-biorisk-management"/>
    <hyperlink ref="G11" r:id="rId13" display="http://caninerabiesblueprint.org/3-1-8-What-are-the-minimum?lang=en"/>
    <hyperlink ref="H11" r:id="rId14" display="http://caninerabiesblueprint.org/Laboratory-biorisk-management"/>
    <hyperlink ref="G12" r:id="rId15" display="http://caninerabiesblueprint.org/OIE-Manual-of-Diagnostic-Tests-and"/>
    <hyperlink ref="H12" r:id="rId16" display="http://caninerabiesblueprint.org/Laboratory-biorisk-management"/>
    <hyperlink ref="I12" r:id="rId17" display="http://caninerabiesblueprint.org/5-3-1-Rabies-surveillance?lang=en"/>
    <hyperlink ref="G14" r:id="rId18" display="http://caninerabiesblueprint.org/3-1-8-What-are-the-minimum?lang=en"/>
    <hyperlink ref="G15" r:id="rId19" display="http://www.oie.int/en/our-scientific-expertise/reference-laboratories/list-of-laboratories/"/>
    <hyperlink ref="H15" r:id="rId20" display="http://apps.who.int/whocc/Search.aspx"/>
    <hyperlink ref="I15" r:id="rId21" display="http://caninerabiesblueprint.org/WHO-expert-consultation-on-rabies"/>
    <hyperlink ref="J15" r:id="rId22"/>
    <hyperlink ref="G16" r:id="rId23" display="http://caninerabiesblueprint.org/OIE-Terrestrial-Animal-Health-Code"/>
    <hyperlink ref="G17" r:id="rId24" display="http://caninerabiesblueprint.org/OIE-Terrestrial-Animal-Health-Code"/>
    <hyperlink ref="H6" r:id="rId25" display="http://rabiessurveillanceblueprint.org/3-6-What-samples-do-we-need-to"/>
    <hyperlink ref="G9" r:id="rId26" display="http://rabiessurveillanceblueprint.org/-Laboratory-rabies-diagnosis-"/>
    <hyperlink ref="G10" r:id="rId27" display="http://rabiessurveillanceblueprint.org/6-7-What-international-rabies?lang=en"/>
    <hyperlink ref="H14" r:id="rId28" display="http://rabiessurveillanceblueprint.org/-Laboratory-rabies-diagnosis-"/>
  </hyperlinks>
  <pageMargins left="0.7" right="0.7" top="0.75" bottom="0.75" header="0.3" footer="0.3"/>
  <pageSetup paperSize="9" orientation="portrait"/>
  <drawing r:id="rId29"/>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4"/>
  <sheetViews>
    <sheetView showGridLines="0" topLeftCell="A12" workbookViewId="0">
      <selection activeCell="G23" sqref="G23"/>
    </sheetView>
  </sheetViews>
  <sheetFormatPr defaultColWidth="8.7109375" defaultRowHeight="15" x14ac:dyDescent="0.25"/>
  <cols>
    <col min="1" max="1" width="9.140625" style="2" customWidth="1"/>
    <col min="2" max="2" width="2.7109375" customWidth="1"/>
    <col min="3" max="3" width="56" style="3" customWidth="1"/>
    <col min="4" max="4" width="50.28515625" customWidth="1"/>
    <col min="6" max="6" width="38.7109375" customWidth="1"/>
    <col min="7" max="7" width="19.140625" style="160" customWidth="1"/>
    <col min="8" max="8" width="19.140625" style="114" customWidth="1"/>
  </cols>
  <sheetData>
    <row r="1" spans="1:8" ht="67.5" customHeight="1" x14ac:dyDescent="0.25">
      <c r="A1" s="39"/>
      <c r="C1" s="204"/>
      <c r="D1" s="3"/>
      <c r="F1" s="9"/>
    </row>
    <row r="2" spans="1:8" x14ac:dyDescent="0.25">
      <c r="A2" s="42" t="s">
        <v>4</v>
      </c>
      <c r="D2" s="3"/>
      <c r="F2" s="9"/>
    </row>
    <row r="4" spans="1:8" s="32" customFormat="1" ht="30" x14ac:dyDescent="0.25">
      <c r="A4" s="20" t="s">
        <v>0</v>
      </c>
      <c r="B4" s="24" t="s">
        <v>39</v>
      </c>
      <c r="C4" s="23" t="s">
        <v>1</v>
      </c>
      <c r="D4" s="31" t="s">
        <v>309</v>
      </c>
      <c r="E4" s="22" t="s">
        <v>2</v>
      </c>
      <c r="F4" s="23" t="s">
        <v>3</v>
      </c>
      <c r="G4" s="366" t="s">
        <v>530</v>
      </c>
      <c r="H4" s="368"/>
    </row>
    <row r="5" spans="1:8" ht="60" x14ac:dyDescent="0.25">
      <c r="A5" s="140">
        <v>1</v>
      </c>
      <c r="B5" s="141"/>
      <c r="C5" s="143" t="s">
        <v>583</v>
      </c>
      <c r="D5" s="257" t="s">
        <v>656</v>
      </c>
      <c r="E5" s="136">
        <v>1</v>
      </c>
      <c r="F5" s="142" t="s">
        <v>744</v>
      </c>
      <c r="G5" s="168" t="s">
        <v>523</v>
      </c>
      <c r="H5" s="168" t="s">
        <v>517</v>
      </c>
    </row>
    <row r="6" spans="1:8" ht="60" x14ac:dyDescent="0.25">
      <c r="A6" s="140">
        <v>1</v>
      </c>
      <c r="B6" s="141"/>
      <c r="C6" s="143" t="s">
        <v>597</v>
      </c>
      <c r="D6" s="257" t="s">
        <v>598</v>
      </c>
      <c r="E6" s="136">
        <v>1</v>
      </c>
      <c r="F6" s="142" t="s">
        <v>745</v>
      </c>
      <c r="G6" s="162"/>
      <c r="H6" s="162"/>
    </row>
    <row r="7" spans="1:8" ht="30" x14ac:dyDescent="0.25">
      <c r="A7" s="140">
        <v>2</v>
      </c>
      <c r="B7" s="141"/>
      <c r="C7" s="143" t="s">
        <v>657</v>
      </c>
      <c r="D7" s="257"/>
      <c r="E7" s="136">
        <v>0</v>
      </c>
      <c r="F7" s="142" t="s">
        <v>746</v>
      </c>
      <c r="G7" s="161"/>
      <c r="H7" s="165"/>
    </row>
    <row r="8" spans="1:8" x14ac:dyDescent="0.25">
      <c r="A8" s="140">
        <v>2</v>
      </c>
      <c r="B8" s="141"/>
      <c r="C8" s="143" t="s">
        <v>658</v>
      </c>
      <c r="D8" s="257"/>
      <c r="E8" s="136">
        <v>0</v>
      </c>
      <c r="F8" s="142" t="s">
        <v>747</v>
      </c>
      <c r="G8" s="161"/>
      <c r="H8" s="165"/>
    </row>
    <row r="9" spans="1:8" ht="30" x14ac:dyDescent="0.25">
      <c r="A9" s="140">
        <v>2</v>
      </c>
      <c r="B9" s="141"/>
      <c r="C9" s="143" t="s">
        <v>659</v>
      </c>
      <c r="D9" s="257"/>
      <c r="E9" s="136">
        <v>0</v>
      </c>
      <c r="F9" s="142" t="s">
        <v>748</v>
      </c>
      <c r="G9" s="161"/>
      <c r="H9" s="165"/>
    </row>
    <row r="10" spans="1:8" ht="60" x14ac:dyDescent="0.25">
      <c r="A10" s="140">
        <v>2</v>
      </c>
      <c r="B10" s="141"/>
      <c r="C10" s="143" t="s">
        <v>660</v>
      </c>
      <c r="D10" s="257" t="s">
        <v>661</v>
      </c>
      <c r="E10" s="136">
        <v>1</v>
      </c>
      <c r="F10" s="142" t="s">
        <v>749</v>
      </c>
      <c r="G10" s="164" t="s">
        <v>529</v>
      </c>
      <c r="H10" s="165"/>
    </row>
    <row r="11" spans="1:8" ht="45" x14ac:dyDescent="0.25">
      <c r="A11" s="140">
        <v>2</v>
      </c>
      <c r="B11" s="141"/>
      <c r="C11" s="143" t="s">
        <v>662</v>
      </c>
      <c r="D11" s="257"/>
      <c r="E11" s="136">
        <v>1</v>
      </c>
      <c r="F11" s="142" t="s">
        <v>750</v>
      </c>
      <c r="G11" s="164" t="s">
        <v>528</v>
      </c>
      <c r="H11" s="165"/>
    </row>
    <row r="12" spans="1:8" ht="30" x14ac:dyDescent="0.25">
      <c r="A12" s="98">
        <v>3</v>
      </c>
      <c r="B12" s="99"/>
      <c r="C12" s="144" t="s">
        <v>663</v>
      </c>
      <c r="D12" s="258"/>
      <c r="E12" s="72">
        <v>0</v>
      </c>
      <c r="F12" s="73" t="s">
        <v>751</v>
      </c>
      <c r="G12" s="164" t="s">
        <v>501</v>
      </c>
      <c r="H12" s="165"/>
    </row>
    <row r="13" spans="1:8" ht="30" x14ac:dyDescent="0.25">
      <c r="A13" s="98">
        <v>3</v>
      </c>
      <c r="B13" s="99"/>
      <c r="C13" s="144" t="s">
        <v>664</v>
      </c>
      <c r="D13" s="242" t="s">
        <v>565</v>
      </c>
      <c r="E13" s="72">
        <v>1</v>
      </c>
      <c r="F13" s="73"/>
      <c r="G13" s="164" t="s">
        <v>472</v>
      </c>
      <c r="H13" s="164" t="s">
        <v>500</v>
      </c>
    </row>
    <row r="14" spans="1:8" ht="30" x14ac:dyDescent="0.25">
      <c r="A14" s="98">
        <v>3</v>
      </c>
      <c r="B14" s="99"/>
      <c r="C14" s="144" t="s">
        <v>665</v>
      </c>
      <c r="D14" s="242"/>
      <c r="E14" s="72">
        <v>1</v>
      </c>
      <c r="F14" s="73"/>
      <c r="G14" s="161"/>
      <c r="H14" s="165"/>
    </row>
    <row r="15" spans="1:8" ht="30" x14ac:dyDescent="0.25">
      <c r="A15" s="98">
        <v>3</v>
      </c>
      <c r="B15" s="100"/>
      <c r="C15" s="144" t="s">
        <v>666</v>
      </c>
      <c r="D15" s="258"/>
      <c r="E15" s="72">
        <v>0</v>
      </c>
      <c r="F15" s="142" t="s">
        <v>746</v>
      </c>
      <c r="G15" s="161"/>
      <c r="H15" s="165"/>
    </row>
    <row r="16" spans="1:8" ht="45" x14ac:dyDescent="0.25">
      <c r="A16" s="221">
        <v>4</v>
      </c>
      <c r="B16" s="222"/>
      <c r="C16" s="223" t="s">
        <v>667</v>
      </c>
      <c r="D16" s="259"/>
      <c r="E16" s="224">
        <v>1</v>
      </c>
      <c r="F16" s="225"/>
      <c r="G16" s="226"/>
      <c r="H16" s="227"/>
    </row>
    <row r="17" spans="1:8" ht="45" x14ac:dyDescent="0.25">
      <c r="A17" s="101">
        <v>5</v>
      </c>
      <c r="B17" s="102"/>
      <c r="C17" s="190" t="s">
        <v>668</v>
      </c>
      <c r="D17" s="260"/>
      <c r="E17" s="74">
        <v>0</v>
      </c>
      <c r="F17" s="75"/>
      <c r="G17" s="166" t="s">
        <v>517</v>
      </c>
      <c r="H17" s="167"/>
    </row>
    <row r="22" spans="1:8" x14ac:dyDescent="0.25">
      <c r="A22" s="30" t="s">
        <v>549</v>
      </c>
    </row>
    <row r="23" spans="1:8" ht="121.5" customHeight="1" x14ac:dyDescent="0.25">
      <c r="C23" s="369" t="s">
        <v>550</v>
      </c>
      <c r="D23" s="369"/>
    </row>
    <row r="24" spans="1:8" ht="160.5" customHeight="1" x14ac:dyDescent="0.25">
      <c r="C24" s="369" t="s">
        <v>551</v>
      </c>
      <c r="D24" s="369"/>
    </row>
  </sheetData>
  <sheetProtection algorithmName="SHA-512" hashValue="/G0caydbuDvjZRxbOjWuRXjnFQywwNo4sd03DYP+v8PFCkwf0RoN/sYyXLVJtobSmmmv2NkP6RH1BrH0is2dzQ==" saltValue="ySCcOYIW+LKNZejxmO8wUQ==" spinCount="100000" sheet="1" objects="1" scenarios="1" formatColumns="0"/>
  <customSheetViews>
    <customSheetView guid="{A09E5DD0-AC96-4D53-94A2-26B4313321AF}" showGridLines="0">
      <selection activeCell="E10" sqref="E10"/>
      <pageMargins left="0.7" right="0.7" top="0.75" bottom="0.75" header="0.3" footer="0.3"/>
    </customSheetView>
  </customSheetViews>
  <mergeCells count="3">
    <mergeCell ref="G4:H4"/>
    <mergeCell ref="C23:D23"/>
    <mergeCell ref="C24:D24"/>
  </mergeCells>
  <dataValidations count="1">
    <dataValidation type="whole" operator="lessThanOrEqual" allowBlank="1" showErrorMessage="1" error="Please enter:_x000a_&quot;0&quot; if No or None, or_x000a_&quot;1&quot; if Yes" sqref="E1:E1048576">
      <formula1>1</formula1>
    </dataValidation>
  </dataValidations>
  <hyperlinks>
    <hyperlink ref="G12" r:id="rId1" display="http://caninerabiesblueprint.org/Examples-of-Knowledge-Attitude-and?lang=en"/>
    <hyperlink ref="G13" r:id="rId2" display="http://caninerabiesblueprint.org/Communications-plan?lang=en"/>
    <hyperlink ref="H13" r:id="rId3" display="http://caninerabiesblueprint.org/5-4-16-What-dog-population?lang=en"/>
    <hyperlink ref="G17" r:id="rId4" display="http://caninerabiesblueprint.org/Guidelines-for-dog-population?lang=en"/>
    <hyperlink ref="G5" r:id="rId5" display="http://caninerabiesblueprint.org/5-4-16-What-dog-population"/>
    <hyperlink ref="H5" r:id="rId6" display="http://caninerabiesblueprint.org/Guidelines-for-dog-population?lang=en"/>
    <hyperlink ref="G11" r:id="rId7" display="https://education.rabiesalliance.org/login/index.php"/>
    <hyperlink ref="G10" r:id="rId8" display="http://www.icam-coalition.org/downloads/ICAM_Are_we_making_a_difference_Updated_Nov2015.pdf"/>
  </hyperlinks>
  <pageMargins left="0.7" right="0.7" top="0.75" bottom="0.75" header="0.3" footer="0.3"/>
  <drawing r:id="rId9"/>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39"/>
  <sheetViews>
    <sheetView showGridLines="0" topLeftCell="A18" workbookViewId="0">
      <selection activeCell="F20" sqref="F20"/>
    </sheetView>
  </sheetViews>
  <sheetFormatPr defaultColWidth="8.7109375" defaultRowHeight="15" x14ac:dyDescent="0.25"/>
  <cols>
    <col min="1" max="1" width="9.140625" style="39" customWidth="1"/>
    <col min="2" max="2" width="14.7109375" customWidth="1"/>
    <col min="3" max="3" width="56" style="3" customWidth="1"/>
    <col min="4" max="4" width="50.28515625" customWidth="1"/>
    <col min="6" max="6" width="39.140625" style="9" customWidth="1"/>
    <col min="7" max="7" width="24.5703125" style="160" customWidth="1"/>
    <col min="8" max="8" width="24.5703125" style="114" customWidth="1"/>
  </cols>
  <sheetData>
    <row r="1" spans="1:8" ht="67.5" customHeight="1" x14ac:dyDescent="0.25">
      <c r="C1" s="204"/>
      <c r="D1" s="3"/>
    </row>
    <row r="2" spans="1:8" x14ac:dyDescent="0.25">
      <c r="A2" s="42" t="s">
        <v>4</v>
      </c>
      <c r="D2" s="3"/>
    </row>
    <row r="4" spans="1:8" s="32" customFormat="1" ht="30" x14ac:dyDescent="0.25">
      <c r="A4" s="20" t="s">
        <v>0</v>
      </c>
      <c r="B4" s="24" t="s">
        <v>39</v>
      </c>
      <c r="C4" s="21" t="s">
        <v>1</v>
      </c>
      <c r="D4" s="31" t="s">
        <v>309</v>
      </c>
      <c r="E4" s="22" t="s">
        <v>2</v>
      </c>
      <c r="F4" s="40" t="s">
        <v>3</v>
      </c>
      <c r="G4" s="366" t="s">
        <v>530</v>
      </c>
      <c r="H4" s="368"/>
    </row>
    <row r="5" spans="1:8" ht="45" x14ac:dyDescent="0.25">
      <c r="A5" s="83">
        <v>1</v>
      </c>
      <c r="B5" s="237" t="s">
        <v>448</v>
      </c>
      <c r="C5" s="191" t="s">
        <v>577</v>
      </c>
      <c r="D5" s="248" t="s">
        <v>576</v>
      </c>
      <c r="E5" s="69">
        <v>1</v>
      </c>
      <c r="F5" s="78"/>
      <c r="G5" s="168" t="s">
        <v>471</v>
      </c>
      <c r="H5" s="177"/>
    </row>
    <row r="6" spans="1:8" ht="30" x14ac:dyDescent="0.25">
      <c r="A6" s="138">
        <v>1</v>
      </c>
      <c r="B6" s="238"/>
      <c r="C6" s="197" t="s">
        <v>669</v>
      </c>
      <c r="D6" s="254"/>
      <c r="E6" s="136">
        <v>1</v>
      </c>
      <c r="F6" s="137"/>
      <c r="G6" s="164" t="s">
        <v>522</v>
      </c>
      <c r="H6" s="165"/>
    </row>
    <row r="7" spans="1:8" ht="75" x14ac:dyDescent="0.25">
      <c r="A7" s="138">
        <v>1</v>
      </c>
      <c r="B7" s="238"/>
      <c r="C7" s="197" t="s">
        <v>670</v>
      </c>
      <c r="D7" s="254" t="s">
        <v>537</v>
      </c>
      <c r="E7" s="136">
        <v>0</v>
      </c>
      <c r="F7" s="137" t="s">
        <v>753</v>
      </c>
      <c r="G7" s="164" t="s">
        <v>472</v>
      </c>
      <c r="H7" s="164" t="s">
        <v>475</v>
      </c>
    </row>
    <row r="8" spans="1:8" ht="75" x14ac:dyDescent="0.25">
      <c r="A8" s="138">
        <v>1</v>
      </c>
      <c r="B8" s="238"/>
      <c r="C8" s="197" t="s">
        <v>671</v>
      </c>
      <c r="D8" s="254" t="s">
        <v>538</v>
      </c>
      <c r="E8" s="136">
        <v>1</v>
      </c>
      <c r="F8" s="137" t="s">
        <v>754</v>
      </c>
      <c r="G8" s="164" t="s">
        <v>476</v>
      </c>
      <c r="H8" s="165"/>
    </row>
    <row r="9" spans="1:8" x14ac:dyDescent="0.25">
      <c r="A9" s="84">
        <v>2</v>
      </c>
      <c r="B9" s="238"/>
      <c r="C9" s="76" t="s">
        <v>672</v>
      </c>
      <c r="D9" s="249" t="s">
        <v>427</v>
      </c>
      <c r="E9" s="72">
        <v>0</v>
      </c>
      <c r="F9" s="80" t="s">
        <v>752</v>
      </c>
      <c r="G9" s="161"/>
      <c r="H9" s="165"/>
    </row>
    <row r="10" spans="1:8" x14ac:dyDescent="0.25">
      <c r="A10" s="84">
        <v>2</v>
      </c>
      <c r="B10" s="238"/>
      <c r="C10" s="76" t="s">
        <v>673</v>
      </c>
      <c r="D10" s="249"/>
      <c r="E10" s="72">
        <v>0</v>
      </c>
      <c r="F10" s="80" t="s">
        <v>752</v>
      </c>
      <c r="G10" s="164" t="s">
        <v>472</v>
      </c>
      <c r="H10" s="165"/>
    </row>
    <row r="11" spans="1:8" ht="30" x14ac:dyDescent="0.25">
      <c r="A11" s="84">
        <v>3</v>
      </c>
      <c r="B11" s="238"/>
      <c r="C11" s="76" t="s">
        <v>674</v>
      </c>
      <c r="D11" s="249"/>
      <c r="E11" s="72">
        <v>0</v>
      </c>
      <c r="F11" s="80"/>
      <c r="G11" s="161"/>
      <c r="H11" s="165"/>
    </row>
    <row r="12" spans="1:8" ht="45" x14ac:dyDescent="0.25">
      <c r="A12" s="85">
        <v>5</v>
      </c>
      <c r="B12" s="239"/>
      <c r="C12" s="196" t="s">
        <v>675</v>
      </c>
      <c r="D12" s="261" t="s">
        <v>676</v>
      </c>
      <c r="E12" s="74">
        <v>0</v>
      </c>
      <c r="F12" s="82"/>
      <c r="G12" s="161"/>
      <c r="H12" s="165"/>
    </row>
    <row r="13" spans="1:8" s="16" customFormat="1" ht="45" x14ac:dyDescent="0.25">
      <c r="A13" s="83">
        <v>1</v>
      </c>
      <c r="B13" s="237" t="s">
        <v>449</v>
      </c>
      <c r="C13" s="191" t="s">
        <v>578</v>
      </c>
      <c r="D13" s="248" t="s">
        <v>579</v>
      </c>
      <c r="E13" s="69">
        <v>1</v>
      </c>
      <c r="F13" s="78" t="s">
        <v>764</v>
      </c>
      <c r="G13" s="164" t="s">
        <v>473</v>
      </c>
      <c r="H13" s="165"/>
    </row>
    <row r="14" spans="1:8" ht="30" x14ac:dyDescent="0.25">
      <c r="A14" s="84">
        <v>1</v>
      </c>
      <c r="B14" s="238"/>
      <c r="C14" s="76" t="s">
        <v>677</v>
      </c>
      <c r="D14" s="262"/>
      <c r="E14" s="72">
        <v>1</v>
      </c>
      <c r="F14" s="80"/>
      <c r="G14" s="161"/>
      <c r="H14" s="165"/>
    </row>
    <row r="15" spans="1:8" ht="24" x14ac:dyDescent="0.25">
      <c r="A15" s="84">
        <v>1</v>
      </c>
      <c r="B15" s="238"/>
      <c r="C15" s="76" t="s">
        <v>678</v>
      </c>
      <c r="D15" s="249"/>
      <c r="E15" s="72">
        <v>1</v>
      </c>
      <c r="F15" s="80" t="s">
        <v>765</v>
      </c>
      <c r="G15" s="164" t="s">
        <v>477</v>
      </c>
      <c r="H15" s="165"/>
    </row>
    <row r="16" spans="1:8" ht="45" x14ac:dyDescent="0.25">
      <c r="A16" s="84">
        <v>1</v>
      </c>
      <c r="B16" s="238"/>
      <c r="C16" s="76" t="s">
        <v>679</v>
      </c>
      <c r="D16" s="253" t="s">
        <v>450</v>
      </c>
      <c r="E16" s="72">
        <v>1</v>
      </c>
      <c r="F16" s="80" t="s">
        <v>766</v>
      </c>
      <c r="G16" s="164" t="s">
        <v>474</v>
      </c>
      <c r="H16" s="165"/>
    </row>
    <row r="17" spans="1:8" ht="30" x14ac:dyDescent="0.25">
      <c r="A17" s="84">
        <v>2</v>
      </c>
      <c r="B17" s="239"/>
      <c r="C17" s="76" t="s">
        <v>680</v>
      </c>
      <c r="D17" s="249" t="s">
        <v>450</v>
      </c>
      <c r="E17" s="72">
        <v>1</v>
      </c>
      <c r="F17" s="80"/>
      <c r="G17" s="164" t="s">
        <v>473</v>
      </c>
      <c r="H17" s="164" t="s">
        <v>474</v>
      </c>
    </row>
    <row r="18" spans="1:8" ht="45" x14ac:dyDescent="0.25">
      <c r="A18" s="77">
        <v>1</v>
      </c>
      <c r="B18" s="237" t="s">
        <v>451</v>
      </c>
      <c r="C18" s="191" t="s">
        <v>681</v>
      </c>
      <c r="D18" s="248" t="s">
        <v>539</v>
      </c>
      <c r="E18" s="69">
        <v>1</v>
      </c>
      <c r="F18" s="78" t="s">
        <v>767</v>
      </c>
      <c r="G18" s="203" t="s">
        <v>535</v>
      </c>
      <c r="H18" s="232" t="s">
        <v>573</v>
      </c>
    </row>
    <row r="19" spans="1:8" ht="30" x14ac:dyDescent="0.25">
      <c r="A19" s="79">
        <v>1</v>
      </c>
      <c r="B19" s="238"/>
      <c r="C19" s="76" t="s">
        <v>682</v>
      </c>
      <c r="D19" s="263"/>
      <c r="E19" s="72">
        <v>0</v>
      </c>
      <c r="F19" s="80" t="s">
        <v>768</v>
      </c>
      <c r="G19" s="161"/>
      <c r="H19" s="165"/>
    </row>
    <row r="20" spans="1:8" ht="30" x14ac:dyDescent="0.25">
      <c r="A20" s="79">
        <v>2</v>
      </c>
      <c r="B20" s="238"/>
      <c r="C20" s="76" t="s">
        <v>683</v>
      </c>
      <c r="D20" s="263" t="s">
        <v>452</v>
      </c>
      <c r="E20" s="72">
        <v>0</v>
      </c>
      <c r="F20" s="80" t="s">
        <v>769</v>
      </c>
      <c r="G20" s="161"/>
      <c r="H20" s="165"/>
    </row>
    <row r="21" spans="1:8" ht="45" x14ac:dyDescent="0.25">
      <c r="A21" s="79">
        <v>2</v>
      </c>
      <c r="B21" s="238"/>
      <c r="C21" s="76" t="s">
        <v>684</v>
      </c>
      <c r="D21" s="249"/>
      <c r="E21" s="72">
        <v>0</v>
      </c>
      <c r="F21" s="80"/>
      <c r="G21" s="161"/>
      <c r="H21" s="165"/>
    </row>
    <row r="22" spans="1:8" ht="45" x14ac:dyDescent="0.25">
      <c r="A22" s="79">
        <v>2</v>
      </c>
      <c r="B22" s="238"/>
      <c r="C22" s="76" t="s">
        <v>685</v>
      </c>
      <c r="D22" s="263" t="s">
        <v>453</v>
      </c>
      <c r="E22" s="72">
        <v>0</v>
      </c>
      <c r="F22" s="80"/>
      <c r="G22" s="161"/>
      <c r="H22" s="165"/>
    </row>
    <row r="23" spans="1:8" x14ac:dyDescent="0.25">
      <c r="A23" s="158">
        <v>3</v>
      </c>
      <c r="B23" s="238"/>
      <c r="C23" s="197" t="s">
        <v>580</v>
      </c>
      <c r="D23" s="264" t="s">
        <v>428</v>
      </c>
      <c r="E23" s="136">
        <v>0</v>
      </c>
      <c r="F23" s="137"/>
      <c r="G23" s="161"/>
      <c r="H23" s="165"/>
    </row>
    <row r="24" spans="1:8" s="10" customFormat="1" ht="30" x14ac:dyDescent="0.25">
      <c r="A24" s="71">
        <v>4</v>
      </c>
      <c r="B24" s="238"/>
      <c r="C24" s="76" t="s">
        <v>581</v>
      </c>
      <c r="D24" s="265"/>
      <c r="E24" s="72">
        <v>0</v>
      </c>
      <c r="F24" s="73"/>
      <c r="G24" s="161"/>
      <c r="H24" s="165"/>
    </row>
    <row r="25" spans="1:8" ht="30" x14ac:dyDescent="0.25">
      <c r="A25" s="81">
        <v>4</v>
      </c>
      <c r="B25" s="239"/>
      <c r="C25" s="196" t="s">
        <v>582</v>
      </c>
      <c r="D25" s="266"/>
      <c r="E25" s="74">
        <v>0</v>
      </c>
      <c r="F25" s="82"/>
      <c r="G25" s="176"/>
      <c r="H25" s="167"/>
    </row>
    <row r="28" spans="1:8" x14ac:dyDescent="0.25">
      <c r="B28" s="4"/>
      <c r="C28"/>
    </row>
    <row r="29" spans="1:8" x14ac:dyDescent="0.25">
      <c r="A29" s="7" t="s">
        <v>542</v>
      </c>
      <c r="C29"/>
    </row>
    <row r="30" spans="1:8" ht="56.25" customHeight="1" x14ac:dyDescent="0.25">
      <c r="B30" s="10" t="s">
        <v>544</v>
      </c>
      <c r="C30" s="369" t="s">
        <v>543</v>
      </c>
      <c r="D30" s="369"/>
    </row>
    <row r="31" spans="1:8" ht="42.75" customHeight="1" x14ac:dyDescent="0.25">
      <c r="B31" s="10" t="s">
        <v>545</v>
      </c>
      <c r="C31" s="369" t="s">
        <v>546</v>
      </c>
      <c r="D31" s="369"/>
    </row>
    <row r="32" spans="1:8" ht="45" x14ac:dyDescent="0.25">
      <c r="B32" s="6" t="s">
        <v>547</v>
      </c>
      <c r="C32" s="369" t="s">
        <v>548</v>
      </c>
      <c r="D32" s="369"/>
    </row>
    <row r="33" spans="2:4" x14ac:dyDescent="0.25">
      <c r="B33" s="10"/>
      <c r="C33" s="6"/>
      <c r="D33" s="10"/>
    </row>
    <row r="34" spans="2:4" x14ac:dyDescent="0.25">
      <c r="B34" s="10"/>
      <c r="C34" s="6"/>
      <c r="D34" s="10"/>
    </row>
    <row r="35" spans="2:4" x14ac:dyDescent="0.25">
      <c r="B35" s="10"/>
      <c r="C35" s="6"/>
      <c r="D35" s="10"/>
    </row>
    <row r="36" spans="2:4" x14ac:dyDescent="0.25">
      <c r="B36" s="10"/>
      <c r="C36" s="6"/>
      <c r="D36" s="10"/>
    </row>
    <row r="37" spans="2:4" x14ac:dyDescent="0.25">
      <c r="B37" s="10"/>
      <c r="C37" s="6"/>
      <c r="D37" s="10"/>
    </row>
    <row r="38" spans="2:4" x14ac:dyDescent="0.25">
      <c r="B38" s="10"/>
      <c r="C38" s="6"/>
      <c r="D38" s="10"/>
    </row>
    <row r="39" spans="2:4" x14ac:dyDescent="0.25">
      <c r="B39" s="10"/>
      <c r="C39" s="6"/>
      <c r="D39" s="10"/>
    </row>
  </sheetData>
  <sheetProtection algorithmName="SHA-512" hashValue="6MuyB57gy9qLuCc2D0vM/YaS6WxWd0Z0As04mZo3hvkFOn20Ib4ATe/rjfmYg0Jr6rQzq9KHjrwssRliswHXWw==" saltValue="5ew/egFSyAhYXCzz1KF91w==" spinCount="100000" sheet="1" objects="1" scenarios="1" formatColumns="0"/>
  <customSheetViews>
    <customSheetView guid="{A09E5DD0-AC96-4D53-94A2-26B4313321AF}" showGridLines="0">
      <selection activeCell="C4" sqref="C4"/>
      <pageMargins left="0.7" right="0.7" top="0.75" bottom="0.75" header="0.3" footer="0.3"/>
      <pageSetup paperSize="9" orientation="portrait"/>
    </customSheetView>
  </customSheetViews>
  <mergeCells count="4">
    <mergeCell ref="G4:H4"/>
    <mergeCell ref="C30:D30"/>
    <mergeCell ref="C31:D31"/>
    <mergeCell ref="C32:D32"/>
  </mergeCells>
  <dataValidations count="2">
    <dataValidation type="whole" operator="lessThanOrEqual" allowBlank="1" showErrorMessage="1" error="Please enter:_x000a_&quot;0&quot; if No or None, or_x000a_&quot;1&quot; if Yes" sqref="E1:E23 E25:E1048576">
      <formula1>1</formula1>
    </dataValidation>
    <dataValidation type="whole" operator="lessThanOrEqual" allowBlank="1" showErrorMessage="1" error="Please enter:_x000a_&quot;0&quot; if No or None, or_x000a_&quot;1&quot; if Yes_x000a_" sqref="E24">
      <formula1>1</formula1>
    </dataValidation>
  </dataValidations>
  <hyperlinks>
    <hyperlink ref="G5" r:id="rId1" display="http://caninerabiesblueprint.org/Examples-of-Knowledge-Attitude-and,1355"/>
    <hyperlink ref="G7" r:id="rId2" display="http://caninerabiesblueprint.org/Communications-plan?lang=en"/>
    <hyperlink ref="G13" r:id="rId3" display="http://caninerabiesblueprint.org/5-3-Who-do-we-need-to-train-and-in?lang=en"/>
    <hyperlink ref="G16" r:id="rId4" display="https://education.rabiesalliance.org/login/index.php"/>
    <hyperlink ref="H7" r:id="rId5" display="http://caninerabiesblueprint.org/5-4-7-How-do-we-make-sure-that-dog?lang=en"/>
    <hyperlink ref="G8" r:id="rId6" display="https://rabiesalliance.org/world-rabies-day/"/>
    <hyperlink ref="G15" r:id="rId7" display="http://caninerabiesblueprint.org/5-5-What-are-we-going-to-do-human?lang=en"/>
    <hyperlink ref="H17" r:id="rId8" display="https://education.rabiesalliance.org/login/index.php"/>
    <hyperlink ref="G17" r:id="rId9" display="http://caninerabiesblueprint.org/5-3-Who-do-we-need-to-train-and-in?lang=en"/>
    <hyperlink ref="G10" r:id="rId10" display="http://caninerabiesblueprint.org/Communications-plan?lang=en"/>
    <hyperlink ref="G6" r:id="rId11" display="http://caninerabiesblueprint.org/4-2-3-Identifying-and"/>
    <hyperlink ref="G18" r:id="rId12"/>
    <hyperlink ref="H18" r:id="rId13"/>
  </hyperlinks>
  <pageMargins left="0.7" right="0.7" top="0.75" bottom="0.75" header="0.3" footer="0.3"/>
  <pageSetup paperSize="9" orientation="portrait" r:id="rId14"/>
  <drawing r:id="rId1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6"/>
  <sheetViews>
    <sheetView showGridLines="0" topLeftCell="A12" workbookViewId="0">
      <selection activeCell="F16" sqref="F16"/>
    </sheetView>
  </sheetViews>
  <sheetFormatPr defaultColWidth="8.7109375" defaultRowHeight="15" x14ac:dyDescent="0.25"/>
  <cols>
    <col min="1" max="1" width="9.140625" style="2" customWidth="1"/>
    <col min="2" max="2" width="14.7109375" customWidth="1"/>
    <col min="3" max="3" width="56" style="3" customWidth="1"/>
    <col min="4" max="4" width="44.28515625" customWidth="1"/>
    <col min="6" max="6" width="51.7109375" style="9" customWidth="1"/>
    <col min="7" max="7" width="19.85546875" style="160" customWidth="1"/>
    <col min="8" max="9" width="19.85546875" style="114" customWidth="1"/>
  </cols>
  <sheetData>
    <row r="1" spans="1:9" ht="67.5" customHeight="1" x14ac:dyDescent="0.25">
      <c r="A1" s="39"/>
      <c r="C1" s="204"/>
      <c r="D1" s="3"/>
      <c r="I1"/>
    </row>
    <row r="2" spans="1:9" x14ac:dyDescent="0.25">
      <c r="A2" s="42" t="s">
        <v>4</v>
      </c>
      <c r="D2" s="3"/>
      <c r="I2"/>
    </row>
    <row r="3" spans="1:9" x14ac:dyDescent="0.25">
      <c r="F3"/>
      <c r="I3"/>
    </row>
    <row r="4" spans="1:9" s="32" customFormat="1" ht="29.25" customHeight="1" x14ac:dyDescent="0.25">
      <c r="A4" s="20" t="s">
        <v>0</v>
      </c>
      <c r="B4" s="24" t="s">
        <v>39</v>
      </c>
      <c r="C4" s="26" t="s">
        <v>1</v>
      </c>
      <c r="D4" s="31" t="s">
        <v>309</v>
      </c>
      <c r="E4" s="22" t="s">
        <v>2</v>
      </c>
      <c r="F4" s="40" t="s">
        <v>3</v>
      </c>
      <c r="G4" s="366" t="s">
        <v>530</v>
      </c>
      <c r="H4" s="367"/>
      <c r="I4" s="368"/>
    </row>
    <row r="5" spans="1:9" s="43" customFormat="1" ht="45" x14ac:dyDescent="0.25">
      <c r="A5" s="103">
        <v>0</v>
      </c>
      <c r="B5" s="237" t="s">
        <v>22</v>
      </c>
      <c r="C5" s="267" t="s">
        <v>686</v>
      </c>
      <c r="D5" s="268" t="s">
        <v>433</v>
      </c>
      <c r="E5" s="110">
        <v>1</v>
      </c>
      <c r="F5" s="111" t="s">
        <v>755</v>
      </c>
      <c r="G5" s="168" t="s">
        <v>519</v>
      </c>
      <c r="H5" s="189"/>
      <c r="I5" s="189"/>
    </row>
    <row r="6" spans="1:9" ht="60" x14ac:dyDescent="0.25">
      <c r="A6" s="98">
        <v>1</v>
      </c>
      <c r="B6" s="238"/>
      <c r="C6" s="76" t="s">
        <v>687</v>
      </c>
      <c r="D6" s="241" t="s">
        <v>434</v>
      </c>
      <c r="E6" s="72">
        <v>1</v>
      </c>
      <c r="F6" s="73" t="s">
        <v>756</v>
      </c>
      <c r="G6" s="164" t="s">
        <v>484</v>
      </c>
      <c r="H6" s="164" t="s">
        <v>465</v>
      </c>
      <c r="I6" s="165"/>
    </row>
    <row r="7" spans="1:9" ht="30" x14ac:dyDescent="0.25">
      <c r="A7" s="98">
        <v>1</v>
      </c>
      <c r="B7" s="238"/>
      <c r="C7" s="76" t="s">
        <v>688</v>
      </c>
      <c r="D7" s="258"/>
      <c r="E7" s="72">
        <v>0</v>
      </c>
      <c r="F7" s="73" t="s">
        <v>757</v>
      </c>
      <c r="G7" s="164" t="s">
        <v>484</v>
      </c>
      <c r="H7" s="165"/>
      <c r="I7" s="165"/>
    </row>
    <row r="8" spans="1:9" ht="60" x14ac:dyDescent="0.25">
      <c r="A8" s="71">
        <v>1</v>
      </c>
      <c r="B8" s="238"/>
      <c r="C8" s="76" t="s">
        <v>689</v>
      </c>
      <c r="D8" s="242" t="s">
        <v>435</v>
      </c>
      <c r="E8" s="72">
        <v>0</v>
      </c>
      <c r="F8" s="73" t="s">
        <v>758</v>
      </c>
      <c r="G8" s="164" t="s">
        <v>484</v>
      </c>
      <c r="H8" s="164" t="s">
        <v>465</v>
      </c>
      <c r="I8" s="165"/>
    </row>
    <row r="9" spans="1:9" ht="30" x14ac:dyDescent="0.25">
      <c r="A9" s="98">
        <v>2</v>
      </c>
      <c r="B9" s="238"/>
      <c r="C9" s="76" t="s">
        <v>690</v>
      </c>
      <c r="D9" s="241"/>
      <c r="E9" s="72">
        <v>0</v>
      </c>
      <c r="F9" s="73"/>
      <c r="G9" s="164" t="s">
        <v>484</v>
      </c>
      <c r="H9" s="165"/>
      <c r="I9" s="165"/>
    </row>
    <row r="10" spans="1:9" ht="30" x14ac:dyDescent="0.25">
      <c r="A10" s="101">
        <v>2</v>
      </c>
      <c r="B10" s="239"/>
      <c r="C10" s="196" t="s">
        <v>691</v>
      </c>
      <c r="D10" s="243"/>
      <c r="E10" s="74">
        <v>0</v>
      </c>
      <c r="F10" s="75"/>
      <c r="G10" s="164" t="s">
        <v>484</v>
      </c>
      <c r="H10" s="165"/>
      <c r="I10" s="165"/>
    </row>
    <row r="11" spans="1:9" ht="45" x14ac:dyDescent="0.25">
      <c r="A11" s="97">
        <v>1</v>
      </c>
      <c r="B11" s="237" t="s">
        <v>23</v>
      </c>
      <c r="C11" s="191" t="s">
        <v>692</v>
      </c>
      <c r="D11" s="269"/>
      <c r="E11" s="69">
        <v>1</v>
      </c>
      <c r="F11" s="70" t="s">
        <v>759</v>
      </c>
      <c r="G11" s="164" t="s">
        <v>485</v>
      </c>
      <c r="H11" s="164" t="s">
        <v>486</v>
      </c>
      <c r="I11" s="164" t="s">
        <v>484</v>
      </c>
    </row>
    <row r="12" spans="1:9" ht="45" x14ac:dyDescent="0.25">
      <c r="A12" s="98">
        <v>1</v>
      </c>
      <c r="B12" s="238"/>
      <c r="C12" s="76" t="s">
        <v>693</v>
      </c>
      <c r="D12" s="241"/>
      <c r="E12" s="72">
        <v>1</v>
      </c>
      <c r="F12" s="73" t="s">
        <v>760</v>
      </c>
      <c r="G12" s="164" t="s">
        <v>487</v>
      </c>
      <c r="H12" s="165"/>
      <c r="I12" s="165"/>
    </row>
    <row r="13" spans="1:9" ht="45" x14ac:dyDescent="0.25">
      <c r="A13" s="104">
        <v>2</v>
      </c>
      <c r="B13" s="238"/>
      <c r="C13" s="76" t="s">
        <v>694</v>
      </c>
      <c r="D13" s="258"/>
      <c r="E13" s="72">
        <v>0</v>
      </c>
      <c r="F13" s="73" t="s">
        <v>761</v>
      </c>
      <c r="G13" s="164" t="s">
        <v>502</v>
      </c>
      <c r="H13" s="165"/>
      <c r="I13" s="165"/>
    </row>
    <row r="14" spans="1:9" ht="30" x14ac:dyDescent="0.25">
      <c r="A14" s="104">
        <v>2</v>
      </c>
      <c r="B14" s="238"/>
      <c r="C14" s="76" t="s">
        <v>695</v>
      </c>
      <c r="D14" s="241"/>
      <c r="E14" s="72">
        <v>1</v>
      </c>
      <c r="F14" s="73" t="s">
        <v>762</v>
      </c>
      <c r="G14" s="164" t="s">
        <v>487</v>
      </c>
      <c r="H14" s="165"/>
      <c r="I14" s="165"/>
    </row>
    <row r="15" spans="1:9" ht="30" x14ac:dyDescent="0.25">
      <c r="A15" s="98">
        <v>3</v>
      </c>
      <c r="B15" s="238"/>
      <c r="C15" s="76" t="s">
        <v>696</v>
      </c>
      <c r="D15" s="241"/>
      <c r="E15" s="72">
        <v>0</v>
      </c>
      <c r="F15" s="73"/>
      <c r="G15" s="164" t="s">
        <v>513</v>
      </c>
      <c r="H15" s="164" t="s">
        <v>514</v>
      </c>
      <c r="I15" s="165"/>
    </row>
    <row r="16" spans="1:9" ht="45" x14ac:dyDescent="0.25">
      <c r="A16" s="101">
        <v>4</v>
      </c>
      <c r="B16" s="239"/>
      <c r="C16" s="196" t="s">
        <v>697</v>
      </c>
      <c r="D16" s="247"/>
      <c r="E16" s="74">
        <v>1</v>
      </c>
      <c r="F16" s="75" t="s">
        <v>763</v>
      </c>
      <c r="G16" s="166" t="s">
        <v>454</v>
      </c>
      <c r="H16" s="167"/>
      <c r="I16" s="167"/>
    </row>
  </sheetData>
  <sheetProtection algorithmName="SHA-512" hashValue="JXz67k0OUslDNbu4RGtiNu6C6g347QkGbxI7NCl8EfEPDKrMvwKivmw/f5sUATt5fMIHKWgBwTGaOBevRkRIsQ==" saltValue="6gUSRcMsWNfFEbX5g2rMpw==" spinCount="100000" sheet="1" objects="1" scenarios="1" formatColumns="0"/>
  <customSheetViews>
    <customSheetView guid="{A09E5DD0-AC96-4D53-94A2-26B4313321AF}" showGridLines="0">
      <selection activeCell="D9" sqref="D9"/>
      <pageMargins left="0.7" right="0.7" top="0.75" bottom="0.75" header="0.3" footer="0.3"/>
    </customSheetView>
  </customSheetViews>
  <mergeCells count="1">
    <mergeCell ref="G4:I4"/>
  </mergeCells>
  <dataValidations count="1">
    <dataValidation type="whole" operator="lessThanOrEqual" allowBlank="1" showErrorMessage="1" error="Please enter:_x000a_&quot;0&quot; if No or None, or_x000a_&quot;1&quot; if Yes" sqref="E1:E1048576">
      <formula1>1</formula1>
    </dataValidation>
  </dataValidations>
  <hyperlinks>
    <hyperlink ref="G6" r:id="rId1" display="http://caninerabiesblueprint.org/Roles-and-Responsibilities?lang=en"/>
    <hyperlink ref="H6" r:id="rId2" display="http://www.fao.org/3/a-i2415e.pdf"/>
    <hyperlink ref="G7" r:id="rId3" display="http://caninerabiesblueprint.org/Roles-and-Responsibilities?lang=en"/>
    <hyperlink ref="G8" r:id="rId4" display="http://caninerabiesblueprint.org/Roles-and-Responsibilities?lang=en"/>
    <hyperlink ref="H8" r:id="rId5" display="http://www.fao.org/3/a-i2415e.pdf"/>
    <hyperlink ref="G11" r:id="rId6" display="http://caninerabiesblueprint.org/5-1-What-do-we-need-to-know-before?lang=en"/>
    <hyperlink ref="H11" r:id="rId7" display="http://caninerabiesblueprint.org/1-8-What-measures-are-available?lang=en"/>
    <hyperlink ref="I11" r:id="rId8" display="http://caninerabiesblueprint.org/Roles-and-Responsibilities?lang=en"/>
    <hyperlink ref="G12" r:id="rId9" display="http://caninerabiesblueprint.org/3-3-Costs-and-Funding?lang=en"/>
    <hyperlink ref="G9" r:id="rId10" display="http://caninerabiesblueprint.org/Roles-and-Responsibilities?lang=en"/>
    <hyperlink ref="G13" r:id="rId11" display="http://caninerabiesblueprint.org/The-components-of-a-successful?lang=en"/>
    <hyperlink ref="G14" r:id="rId12" display="http://caninerabiesblueprint.org/3-3-Costs-and-Funding?lang=en"/>
    <hyperlink ref="G10" r:id="rId13" display="http://caninerabiesblueprint.org/Roles-and-Responsibilities?lang=en"/>
    <hyperlink ref="G15" r:id="rId14" display="http://caninerabiesblueprint.org/5-6-Evaluation?lang=en"/>
    <hyperlink ref="H15" r:id="rId15" display="http://caninerabiesblueprint.org/5-7-1-How-do-we-ensure?lang=en"/>
    <hyperlink ref="G16" r:id="rId16" display="http://caninerabiesblueprint.org/OIE-Terrestrial-Animal-Health-Code"/>
    <hyperlink ref="G5" r:id="rId17" display="http://rabiessurveillanceblueprint.org/-Reporting-dissemination-and-"/>
  </hyperlinks>
  <pageMargins left="0.7" right="0.7" top="0.75" bottom="0.75" header="0.3" footer="0.3"/>
  <drawing r:id="rId18"/>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INSTRUCTIONS - READ THIS FIRST</vt:lpstr>
      <vt:lpstr>Country profile</vt:lpstr>
      <vt:lpstr>country</vt:lpstr>
      <vt:lpstr>Data coll &amp; ax</vt:lpstr>
      <vt:lpstr>Prev &amp; Ctrl</vt:lpstr>
      <vt:lpstr>Lab dx</vt:lpstr>
      <vt:lpstr>Dog popn</vt:lpstr>
      <vt:lpstr>IEC</vt:lpstr>
      <vt:lpstr>Cross-cutting issues</vt:lpstr>
      <vt:lpstr>Legislation</vt:lpstr>
      <vt:lpstr>S0-S5</vt:lpstr>
      <vt:lpstr>masterlist</vt:lpstr>
      <vt:lpstr>SUMMARY (Score)</vt:lpstr>
      <vt:lpstr>SUMMARY (S0-S5)</vt:lpstr>
      <vt:lpstr>PRIORITISATION</vt:lpstr>
      <vt:lpstr>RULES</vt:lpstr>
      <vt:lpstr>COUNTRY</vt:lpstr>
      <vt:lpstr>PRIORITISATION!Criteria</vt:lpstr>
      <vt:lpstr>crossstage</vt:lpstr>
      <vt:lpstr>crossstatus</vt:lpstr>
      <vt:lpstr>datastage</vt:lpstr>
      <vt:lpstr>datastatus</vt:lpstr>
      <vt:lpstr>dogstage</vt:lpstr>
      <vt:lpstr>dogstatus</vt:lpstr>
      <vt:lpstr>iecstage</vt:lpstr>
      <vt:lpstr>iecstatus</vt:lpstr>
      <vt:lpstr>labstage</vt:lpstr>
      <vt:lpstr>labstatus</vt:lpstr>
      <vt:lpstr>legstage</vt:lpstr>
      <vt:lpstr>legstatus</vt:lpstr>
      <vt:lpstr>prevstage</vt:lpstr>
      <vt:lpstr>prevstatus</vt:lpstr>
      <vt:lpstr>'SUMMARY (Score)'!Print_Area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 Asia Research</dc:creator>
  <cp:lastModifiedBy>Dr. Edgar Kayesa</cp:lastModifiedBy>
  <cp:lastPrinted>2017-06-23T05:53:38Z</cp:lastPrinted>
  <dcterms:created xsi:type="dcterms:W3CDTF">2015-04-17T07:47:18Z</dcterms:created>
  <dcterms:modified xsi:type="dcterms:W3CDTF">2017-09-13T13:32:16Z</dcterms:modified>
</cp:coreProperties>
</file>