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20490" windowHeight="7755" tabRatio="917" activeTab="8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Lab dx" sheetId="5" r:id="rId5"/>
    <sheet name="Data coll &amp; ax" sheetId="3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_xlnm.Print_Titles" localSheetId="11">'SUMMARY (Stage)'!$A:$A,'SUMMARY (Stage)'!$4:$5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/>
  <c r="E2" i="7" s="1"/>
  <c r="E1" i="15"/>
  <c r="E1" i="7" s="1"/>
  <c r="M22" i="15" l="1"/>
  <c r="O22" s="1" a="1"/>
  <c r="O22" s="1"/>
  <c r="S49"/>
  <c r="U55" s="1" a="1"/>
  <c r="U55" s="1"/>
  <c r="S48"/>
  <c r="T54" s="1" a="1"/>
  <c r="T54" s="1"/>
  <c r="S40"/>
  <c r="U40" s="1" a="1"/>
  <c r="U40" s="1"/>
  <c r="S39"/>
  <c r="T39" s="1" a="1"/>
  <c r="T39" s="1"/>
  <c r="S31"/>
  <c r="U34" s="1" a="1"/>
  <c r="U34" s="1"/>
  <c r="S30"/>
  <c r="T30" s="1" a="1"/>
  <c r="T30" s="1"/>
  <c r="S22"/>
  <c r="U21" s="1" a="1"/>
  <c r="U21" s="1"/>
  <c r="S21"/>
  <c r="T24" s="1" a="1"/>
  <c r="T24" s="1"/>
  <c r="S13"/>
  <c r="U11" s="1" a="1"/>
  <c r="U11" s="1"/>
  <c r="S12"/>
  <c r="T12" s="1" a="1"/>
  <c r="T12" s="1"/>
  <c r="S8"/>
  <c r="U8" s="1" a="1"/>
  <c r="U8" s="1"/>
  <c r="S7"/>
  <c r="T7" s="1" a="1"/>
  <c r="T7" s="1"/>
  <c r="P49"/>
  <c r="R49" s="1" a="1"/>
  <c r="R49" s="1"/>
  <c r="P48"/>
  <c r="Q48" s="1" a="1"/>
  <c r="Q48" s="1"/>
  <c r="P40"/>
  <c r="R40" s="1" a="1"/>
  <c r="R40" s="1"/>
  <c r="P39"/>
  <c r="Q39" s="1" a="1"/>
  <c r="Q39" s="1"/>
  <c r="P31"/>
  <c r="R32" s="1" a="1"/>
  <c r="R32" s="1"/>
  <c r="P30"/>
  <c r="Q33" s="1" a="1"/>
  <c r="Q33" s="1"/>
  <c r="P22"/>
  <c r="P21"/>
  <c r="Q21" s="1" a="1"/>
  <c r="Q21" s="1"/>
  <c r="P13"/>
  <c r="R13" s="1" a="1"/>
  <c r="R13" s="1"/>
  <c r="P12"/>
  <c r="Q12" s="1" a="1"/>
  <c r="Q12" s="1"/>
  <c r="P8"/>
  <c r="R8" s="1" a="1"/>
  <c r="R8" s="1"/>
  <c r="P7"/>
  <c r="Q7" s="1" a="1"/>
  <c r="Q7" s="1"/>
  <c r="M49"/>
  <c r="O47" s="1" a="1"/>
  <c r="O47" s="1"/>
  <c r="M48"/>
  <c r="N48" s="1" a="1"/>
  <c r="N48" s="1"/>
  <c r="M40"/>
  <c r="O45" s="1" a="1"/>
  <c r="O45" s="1"/>
  <c r="M39"/>
  <c r="N44" s="1" a="1"/>
  <c r="N44" s="1"/>
  <c r="M31"/>
  <c r="O32" s="1" a="1"/>
  <c r="O32" s="1"/>
  <c r="M30"/>
  <c r="N33" s="1" a="1"/>
  <c r="N33" s="1"/>
  <c r="M21"/>
  <c r="N21" s="1" a="1"/>
  <c r="N21" s="1"/>
  <c r="M13"/>
  <c r="O12" s="1" a="1"/>
  <c r="O12" s="1"/>
  <c r="M12"/>
  <c r="N16" s="1" a="1"/>
  <c r="N16" s="1"/>
  <c r="M8"/>
  <c r="O8" s="1" a="1"/>
  <c r="O8" s="1"/>
  <c r="M7"/>
  <c r="N8" s="1" a="1"/>
  <c r="N8" s="1"/>
  <c r="J49"/>
  <c r="L48" s="1" a="1"/>
  <c r="L48" s="1"/>
  <c r="J48"/>
  <c r="K51" s="1" a="1"/>
  <c r="K51" s="1"/>
  <c r="J40"/>
  <c r="L40" s="1" a="1"/>
  <c r="L40" s="1"/>
  <c r="J39"/>
  <c r="K39" s="1" a="1"/>
  <c r="K39" s="1"/>
  <c r="J31"/>
  <c r="L32" s="1" a="1"/>
  <c r="L32" s="1"/>
  <c r="J30"/>
  <c r="K31" s="1" a="1"/>
  <c r="K31" s="1"/>
  <c r="J22"/>
  <c r="L22" s="1" a="1"/>
  <c r="L22" s="1"/>
  <c r="J21"/>
  <c r="K25" s="1" a="1"/>
  <c r="K25" s="1"/>
  <c r="J13"/>
  <c r="L13" s="1" a="1"/>
  <c r="L13" s="1"/>
  <c r="J12"/>
  <c r="K15" s="1" a="1"/>
  <c r="K15" s="1"/>
  <c r="J8"/>
  <c r="L10" s="1" a="1"/>
  <c r="L10" s="1"/>
  <c r="J7"/>
  <c r="K9" s="1" a="1"/>
  <c r="K9" s="1"/>
  <c r="G49"/>
  <c r="I48" s="1" a="1"/>
  <c r="I48" s="1"/>
  <c r="G48"/>
  <c r="H48" s="1" a="1"/>
  <c r="H48" s="1"/>
  <c r="G40"/>
  <c r="I39" s="1" a="1"/>
  <c r="I39" s="1"/>
  <c r="G39"/>
  <c r="H39" s="1" a="1"/>
  <c r="H39" s="1"/>
  <c r="G31"/>
  <c r="I30" s="1" a="1"/>
  <c r="I30" s="1"/>
  <c r="G30"/>
  <c r="H29" s="1" a="1"/>
  <c r="H29" s="1"/>
  <c r="G22"/>
  <c r="I21" s="1" a="1"/>
  <c r="I21" s="1"/>
  <c r="G21"/>
  <c r="H23" s="1" a="1"/>
  <c r="H23" s="1"/>
  <c r="G13"/>
  <c r="I15" s="1" a="1"/>
  <c r="I15" s="1"/>
  <c r="G12"/>
  <c r="H14" s="1" a="1"/>
  <c r="H14" s="1"/>
  <c r="G8"/>
  <c r="I10" s="1" a="1"/>
  <c r="I10" s="1"/>
  <c r="G7"/>
  <c r="H8" s="1" a="1"/>
  <c r="H8" s="1"/>
  <c r="D49"/>
  <c r="F48" s="1" a="1"/>
  <c r="F48" s="1"/>
  <c r="D48"/>
  <c r="E47" s="1" a="1"/>
  <c r="E47" s="1"/>
  <c r="D40"/>
  <c r="F38" s="1" a="1"/>
  <c r="F38" s="1"/>
  <c r="D39"/>
  <c r="D31"/>
  <c r="D30"/>
  <c r="D22"/>
  <c r="F22" s="1" a="1"/>
  <c r="F22" s="1"/>
  <c r="D21"/>
  <c r="E21" s="1" a="1"/>
  <c r="E21" s="1"/>
  <c r="D13"/>
  <c r="F11" s="1" a="1"/>
  <c r="F11" s="1"/>
  <c r="D12"/>
  <c r="E11" s="1" a="1"/>
  <c r="E11" s="1"/>
  <c r="D8"/>
  <c r="F8" s="1"/>
  <c r="D7"/>
  <c r="Q53" l="1" a="1"/>
  <c r="Q53" s="1"/>
  <c r="Q38" a="1"/>
  <c r="Q38" s="1"/>
  <c r="R37" a="1"/>
  <c r="R37" s="1"/>
  <c r="R39" a="1"/>
  <c r="R39" s="1"/>
  <c r="R31" a="1"/>
  <c r="R31" s="1"/>
  <c r="R45" a="1"/>
  <c r="R45" s="1"/>
  <c r="R41" a="1"/>
  <c r="R41" s="1"/>
  <c r="R43" a="1"/>
  <c r="R43" s="1"/>
  <c r="K45" a="1"/>
  <c r="K45" s="1"/>
  <c r="O20" a="1"/>
  <c r="O20" s="1"/>
  <c r="T6" a="1"/>
  <c r="T6" s="1"/>
  <c r="T10" a="1"/>
  <c r="T10" s="1"/>
  <c r="U29" a="1"/>
  <c r="U29" s="1"/>
  <c r="T8" a="1"/>
  <c r="T8" s="1"/>
  <c r="U36" a="1"/>
  <c r="U36" s="1"/>
  <c r="U45" a="1"/>
  <c r="U45" s="1"/>
  <c r="U32" a="1"/>
  <c r="U32" s="1"/>
  <c r="U20" a="1"/>
  <c r="U20" s="1"/>
  <c r="U35" a="1"/>
  <c r="U35" s="1"/>
  <c r="U31" a="1"/>
  <c r="U31" s="1"/>
  <c r="U41" a="1"/>
  <c r="U41" s="1"/>
  <c r="T34" a="1"/>
  <c r="T34" s="1"/>
  <c r="U26" a="1"/>
  <c r="U26" s="1"/>
  <c r="T9" a="1"/>
  <c r="T9" s="1"/>
  <c r="U22" a="1"/>
  <c r="U22" s="1"/>
  <c r="T25" a="1"/>
  <c r="T25" s="1"/>
  <c r="T21" a="1"/>
  <c r="T21" s="1"/>
  <c r="U18" a="1"/>
  <c r="U18" s="1"/>
  <c r="U17" a="1"/>
  <c r="U17" s="1"/>
  <c r="U16" a="1"/>
  <c r="U16" s="1"/>
  <c r="U15" a="1"/>
  <c r="U15" s="1"/>
  <c r="U14" a="1"/>
  <c r="U14" s="1"/>
  <c r="U13" a="1"/>
  <c r="U13" s="1"/>
  <c r="U12" a="1"/>
  <c r="U12" s="1"/>
  <c r="T35" a="1"/>
  <c r="T35" s="1"/>
  <c r="U46" a="1"/>
  <c r="U46" s="1"/>
  <c r="T45" a="1"/>
  <c r="T45" s="1"/>
  <c r="U42" a="1"/>
  <c r="U42" s="1"/>
  <c r="T41" a="1"/>
  <c r="T41" s="1"/>
  <c r="U52" a="1"/>
  <c r="U52" s="1"/>
  <c r="U7" a="1"/>
  <c r="U7" s="1"/>
  <c r="T11" a="1"/>
  <c r="T11" s="1"/>
  <c r="U28" a="1"/>
  <c r="U28" s="1"/>
  <c r="T27" a="1"/>
  <c r="T27" s="1"/>
  <c r="U24" a="1"/>
  <c r="U24" s="1"/>
  <c r="T23" a="1"/>
  <c r="T23" s="1"/>
  <c r="U37" a="1"/>
  <c r="U37" s="1"/>
  <c r="T36" a="1"/>
  <c r="T36" s="1"/>
  <c r="U33" a="1"/>
  <c r="U33" s="1"/>
  <c r="T32" a="1"/>
  <c r="T32" s="1"/>
  <c r="U30" a="1"/>
  <c r="U30" s="1"/>
  <c r="T38" a="1"/>
  <c r="T38" s="1"/>
  <c r="T46" a="1"/>
  <c r="T46" s="1"/>
  <c r="U43" a="1"/>
  <c r="U43" s="1"/>
  <c r="T42" a="1"/>
  <c r="T42" s="1"/>
  <c r="U39" a="1"/>
  <c r="U39" s="1"/>
  <c r="T47" a="1"/>
  <c r="T47" s="1"/>
  <c r="T49" a="1"/>
  <c r="T49" s="1"/>
  <c r="T51" a="1"/>
  <c r="T51" s="1"/>
  <c r="T53" a="1"/>
  <c r="T53" s="1"/>
  <c r="T55" a="1"/>
  <c r="T55" s="1"/>
  <c r="U9" a="1"/>
  <c r="U9" s="1"/>
  <c r="T44" a="1"/>
  <c r="T44" s="1"/>
  <c r="T40" a="1"/>
  <c r="T40" s="1"/>
  <c r="T48" a="1"/>
  <c r="T48" s="1"/>
  <c r="T50" a="1"/>
  <c r="T50" s="1"/>
  <c r="T52" a="1"/>
  <c r="T52" s="1"/>
  <c r="U10" a="1"/>
  <c r="U10" s="1"/>
  <c r="U19" a="1"/>
  <c r="U19" s="1"/>
  <c r="U27" a="1"/>
  <c r="U27" s="1"/>
  <c r="T26" a="1"/>
  <c r="T26" s="1"/>
  <c r="U23" a="1"/>
  <c r="U23" s="1"/>
  <c r="T22" a="1"/>
  <c r="T22" s="1"/>
  <c r="T31" a="1"/>
  <c r="T31" s="1"/>
  <c r="U48" a="1"/>
  <c r="U48" s="1"/>
  <c r="U50" a="1"/>
  <c r="U50" s="1"/>
  <c r="U54" a="1"/>
  <c r="U54" s="1"/>
  <c r="U6" a="1"/>
  <c r="U6" s="1"/>
  <c r="T19" a="1"/>
  <c r="T19" s="1"/>
  <c r="T18" a="1"/>
  <c r="T18" s="1"/>
  <c r="T17" a="1"/>
  <c r="T17" s="1"/>
  <c r="T16" a="1"/>
  <c r="T16" s="1"/>
  <c r="T15" a="1"/>
  <c r="T15" s="1"/>
  <c r="T14" a="1"/>
  <c r="T14" s="1"/>
  <c r="T13" a="1"/>
  <c r="T13" s="1"/>
  <c r="T20" a="1"/>
  <c r="T20" s="1"/>
  <c r="T28" a="1"/>
  <c r="T28" s="1"/>
  <c r="U25" a="1"/>
  <c r="U25" s="1"/>
  <c r="T29" a="1"/>
  <c r="T29" s="1"/>
  <c r="T37" a="1"/>
  <c r="T37" s="1"/>
  <c r="T33" a="1"/>
  <c r="T33" s="1"/>
  <c r="U38" a="1"/>
  <c r="U38" s="1"/>
  <c r="U44" a="1"/>
  <c r="U44" s="1"/>
  <c r="T43" a="1"/>
  <c r="T43" s="1"/>
  <c r="U47" a="1"/>
  <c r="U47" s="1"/>
  <c r="U49" a="1"/>
  <c r="U49" s="1"/>
  <c r="U51" a="1"/>
  <c r="U51" s="1"/>
  <c r="U53" a="1"/>
  <c r="U53" s="1"/>
  <c r="R35" a="1"/>
  <c r="R35" s="1"/>
  <c r="R30" a="1"/>
  <c r="R30" s="1"/>
  <c r="Q46" a="1"/>
  <c r="Q46" s="1"/>
  <c r="Q42" a="1"/>
  <c r="Q42" s="1"/>
  <c r="R50" a="1"/>
  <c r="R50" s="1"/>
  <c r="R34" a="1"/>
  <c r="R34" s="1"/>
  <c r="Q49" a="1"/>
  <c r="Q49" s="1"/>
  <c r="R29" a="1"/>
  <c r="R29" s="1"/>
  <c r="R33" a="1"/>
  <c r="R33" s="1"/>
  <c r="Q44" a="1"/>
  <c r="Q44" s="1"/>
  <c r="Q40" a="1"/>
  <c r="Q40" s="1"/>
  <c r="R54" a="1"/>
  <c r="R54" s="1"/>
  <c r="O54" a="1"/>
  <c r="O54" s="1"/>
  <c r="N39" a="1"/>
  <c r="N39" s="1"/>
  <c r="O50" a="1"/>
  <c r="O50" s="1"/>
  <c r="O16" a="1"/>
  <c r="O16" s="1"/>
  <c r="K38" a="1"/>
  <c r="K38" s="1"/>
  <c r="H7" a="1"/>
  <c r="H7" s="1"/>
  <c r="K33" a="1"/>
  <c r="K33" s="1"/>
  <c r="Q34" a="1"/>
  <c r="Q34" s="1"/>
  <c r="Q30" a="1"/>
  <c r="Q30" s="1"/>
  <c r="N42" a="1"/>
  <c r="N42" s="1"/>
  <c r="O53" a="1"/>
  <c r="O53" s="1"/>
  <c r="O49" a="1"/>
  <c r="O49" s="1"/>
  <c r="R28" a="1"/>
  <c r="R28" s="1"/>
  <c r="R27" a="1"/>
  <c r="R27" s="1"/>
  <c r="R26" a="1"/>
  <c r="R26" s="1"/>
  <c r="R25" a="1"/>
  <c r="R25" s="1"/>
  <c r="R24" a="1"/>
  <c r="R24" s="1"/>
  <c r="R23" a="1"/>
  <c r="R23" s="1"/>
  <c r="R22" a="1"/>
  <c r="R22" s="1"/>
  <c r="R21" a="1"/>
  <c r="R21" s="1"/>
  <c r="R36" a="1"/>
  <c r="R36" s="1"/>
  <c r="Q35" a="1"/>
  <c r="Q35" s="1"/>
  <c r="Q31" a="1"/>
  <c r="Q31" s="1"/>
  <c r="R38" a="1"/>
  <c r="R38" s="1"/>
  <c r="Q45" a="1"/>
  <c r="Q45" s="1"/>
  <c r="Q43" a="1"/>
  <c r="Q43" s="1"/>
  <c r="Q41" a="1"/>
  <c r="Q41" s="1"/>
  <c r="Q47" a="1"/>
  <c r="Q47" s="1"/>
  <c r="R55" a="1"/>
  <c r="R55" s="1"/>
  <c r="Q54" a="1"/>
  <c r="Q54" s="1"/>
  <c r="R51" a="1"/>
  <c r="R51" s="1"/>
  <c r="Q50" a="1"/>
  <c r="Q50" s="1"/>
  <c r="H30" a="1"/>
  <c r="H30" s="1"/>
  <c r="L19" a="1"/>
  <c r="L19" s="1"/>
  <c r="H35" a="1"/>
  <c r="H35" s="1"/>
  <c r="K29" a="1"/>
  <c r="K29" s="1"/>
  <c r="K40" a="1"/>
  <c r="K40" s="1"/>
  <c r="L49" a="1"/>
  <c r="L49" s="1"/>
  <c r="N43" a="1"/>
  <c r="N43" s="1"/>
  <c r="N47" a="1"/>
  <c r="N47" s="1"/>
  <c r="O52" a="1"/>
  <c r="O52" s="1"/>
  <c r="O48" a="1"/>
  <c r="O48" s="1"/>
  <c r="Q20" a="1"/>
  <c r="Q20" s="1"/>
  <c r="Q36" a="1"/>
  <c r="Q36" s="1"/>
  <c r="Q32" a="1"/>
  <c r="Q32" s="1"/>
  <c r="R46" a="1"/>
  <c r="R46" s="1"/>
  <c r="R44" a="1"/>
  <c r="R44" s="1"/>
  <c r="R42" a="1"/>
  <c r="R42" s="1"/>
  <c r="Q55" a="1"/>
  <c r="Q55" s="1"/>
  <c r="R52" a="1"/>
  <c r="R52" s="1"/>
  <c r="Q51" a="1"/>
  <c r="Q51" s="1"/>
  <c r="R48" a="1"/>
  <c r="R48" s="1"/>
  <c r="K32" a="1"/>
  <c r="K32" s="1"/>
  <c r="L53" a="1"/>
  <c r="L53" s="1"/>
  <c r="E53" a="1"/>
  <c r="E53" s="1"/>
  <c r="H28" a="1"/>
  <c r="H28" s="1"/>
  <c r="H34" a="1"/>
  <c r="H34" s="1"/>
  <c r="K37" a="1"/>
  <c r="K37" s="1"/>
  <c r="O11" a="1"/>
  <c r="O11" s="1"/>
  <c r="N38" a="1"/>
  <c r="N38" s="1"/>
  <c r="N46" a="1"/>
  <c r="N46" s="1"/>
  <c r="O55" a="1"/>
  <c r="O55" s="1"/>
  <c r="O51" a="1"/>
  <c r="O51" s="1"/>
  <c r="R20" a="1"/>
  <c r="R20" s="1"/>
  <c r="Q28" a="1"/>
  <c r="Q28" s="1"/>
  <c r="Q27" a="1"/>
  <c r="Q27" s="1"/>
  <c r="Q26" a="1"/>
  <c r="Q26" s="1"/>
  <c r="Q25" a="1"/>
  <c r="Q25" s="1"/>
  <c r="Q24" a="1"/>
  <c r="Q24" s="1"/>
  <c r="Q23" a="1"/>
  <c r="Q23" s="1"/>
  <c r="Q22" a="1"/>
  <c r="Q22" s="1"/>
  <c r="Q29" a="1"/>
  <c r="Q29" s="1"/>
  <c r="Q37" a="1"/>
  <c r="Q37" s="1"/>
  <c r="R47" a="1"/>
  <c r="R47" s="1"/>
  <c r="R53" a="1"/>
  <c r="R53" s="1"/>
  <c r="Q52" a="1"/>
  <c r="Q52" s="1"/>
  <c r="R18" a="1"/>
  <c r="R18" s="1"/>
  <c r="Q8" a="1"/>
  <c r="Q8" s="1"/>
  <c r="R14" a="1"/>
  <c r="R14" s="1"/>
  <c r="R19" a="1"/>
  <c r="R19" s="1"/>
  <c r="Q18" a="1"/>
  <c r="Q18" s="1"/>
  <c r="R15" a="1"/>
  <c r="R15" s="1"/>
  <c r="Q14" a="1"/>
  <c r="Q14" s="1"/>
  <c r="R9" a="1"/>
  <c r="R9" s="1"/>
  <c r="Q17" a="1"/>
  <c r="Q17" s="1"/>
  <c r="Q13" a="1"/>
  <c r="Q13" s="1"/>
  <c r="R10" a="1"/>
  <c r="R10" s="1"/>
  <c r="Q9" a="1"/>
  <c r="Q9" s="1"/>
  <c r="Q6" a="1"/>
  <c r="Q6" s="1"/>
  <c r="Q10" a="1"/>
  <c r="Q10" s="1"/>
  <c r="R7" a="1"/>
  <c r="R7" s="1"/>
  <c r="Q11" a="1"/>
  <c r="Q11" s="1"/>
  <c r="Q19" a="1"/>
  <c r="Q19" s="1"/>
  <c r="R16" a="1"/>
  <c r="R16" s="1"/>
  <c r="Q15" a="1"/>
  <c r="Q15" s="1"/>
  <c r="R12" a="1"/>
  <c r="R12" s="1"/>
  <c r="R6" a="1"/>
  <c r="R6" s="1"/>
  <c r="R11" a="1"/>
  <c r="R11" s="1"/>
  <c r="R17" a="1"/>
  <c r="R17" s="1"/>
  <c r="Q16" a="1"/>
  <c r="Q16" s="1"/>
  <c r="K16" a="1"/>
  <c r="K16" s="1"/>
  <c r="K14" a="1"/>
  <c r="K14" s="1"/>
  <c r="N26" a="1"/>
  <c r="N26" s="1"/>
  <c r="H24" a="1"/>
  <c r="H24" s="1"/>
  <c r="L18" a="1"/>
  <c r="L18" s="1"/>
  <c r="K13" a="1"/>
  <c r="K13" s="1"/>
  <c r="L27" a="1"/>
  <c r="L27" s="1"/>
  <c r="O18" a="1"/>
  <c r="O18" s="1"/>
  <c r="O14" a="1"/>
  <c r="O14" s="1"/>
  <c r="H9" a="1"/>
  <c r="H9" s="1"/>
  <c r="H20" a="1"/>
  <c r="H20" s="1"/>
  <c r="H31" a="1"/>
  <c r="H31" s="1"/>
  <c r="H38" a="1"/>
  <c r="H38" s="1"/>
  <c r="K17" a="1"/>
  <c r="K17" s="1"/>
  <c r="L14" a="1"/>
  <c r="L14" s="1"/>
  <c r="K36" a="1"/>
  <c r="K36" s="1"/>
  <c r="K41" a="1"/>
  <c r="K41" s="1"/>
  <c r="L47" a="1"/>
  <c r="L47" s="1"/>
  <c r="O17" a="1"/>
  <c r="O17" s="1"/>
  <c r="O13" a="1"/>
  <c r="O13" s="1"/>
  <c r="N28" a="1"/>
  <c r="N28" s="1"/>
  <c r="O35" a="1"/>
  <c r="O35" s="1"/>
  <c r="O31" a="1"/>
  <c r="O31" s="1"/>
  <c r="N41" a="1"/>
  <c r="N41" s="1"/>
  <c r="N45" a="1"/>
  <c r="N45" s="1"/>
  <c r="N24" a="1"/>
  <c r="N24" s="1"/>
  <c r="O29" a="1"/>
  <c r="O29" s="1"/>
  <c r="O34" a="1"/>
  <c r="O34" s="1"/>
  <c r="O30" a="1"/>
  <c r="O30" s="1"/>
  <c r="E49" a="1"/>
  <c r="E49" s="1"/>
  <c r="I23" a="1"/>
  <c r="I23" s="1"/>
  <c r="L7" a="1"/>
  <c r="L7" s="1"/>
  <c r="K18" a="1"/>
  <c r="K18" s="1"/>
  <c r="L15" a="1"/>
  <c r="L15" s="1"/>
  <c r="K12" a="1"/>
  <c r="K12" s="1"/>
  <c r="L23" a="1"/>
  <c r="L23" s="1"/>
  <c r="K44" a="1"/>
  <c r="K44" s="1"/>
  <c r="O9" a="1"/>
  <c r="O9" s="1"/>
  <c r="N20" a="1"/>
  <c r="N20" s="1"/>
  <c r="N22" a="1"/>
  <c r="N22" s="1"/>
  <c r="O37" a="1"/>
  <c r="O37" s="1"/>
  <c r="O33" a="1"/>
  <c r="O33" s="1"/>
  <c r="N40" a="1"/>
  <c r="N40" s="1"/>
  <c r="N55" a="1"/>
  <c r="N55" s="1"/>
  <c r="N54" a="1"/>
  <c r="N54" s="1"/>
  <c r="N53" a="1"/>
  <c r="N53" s="1"/>
  <c r="N52" a="1"/>
  <c r="N52" s="1"/>
  <c r="N51" a="1"/>
  <c r="N51" s="1"/>
  <c r="N50" a="1"/>
  <c r="N50" s="1"/>
  <c r="N49" a="1"/>
  <c r="N49" s="1"/>
  <c r="N34" a="1"/>
  <c r="N34" s="1"/>
  <c r="N30" a="1"/>
  <c r="N30" s="1"/>
  <c r="O6" a="1"/>
  <c r="O6" s="1"/>
  <c r="O10" a="1"/>
  <c r="O10" s="1"/>
  <c r="O19" a="1"/>
  <c r="O19" s="1"/>
  <c r="N18" a="1"/>
  <c r="N18" s="1"/>
  <c r="O15" a="1"/>
  <c r="O15" s="1"/>
  <c r="N14" a="1"/>
  <c r="N14" s="1"/>
  <c r="O28" a="1"/>
  <c r="O28" s="1"/>
  <c r="N27" a="1"/>
  <c r="N27" s="1"/>
  <c r="O24" a="1"/>
  <c r="O24" s="1"/>
  <c r="N23" a="1"/>
  <c r="N23" s="1"/>
  <c r="O36" a="1"/>
  <c r="O36" s="1"/>
  <c r="N35" a="1"/>
  <c r="N35" s="1"/>
  <c r="N31" a="1"/>
  <c r="N31" s="1"/>
  <c r="O38" a="1"/>
  <c r="O38" s="1"/>
  <c r="O40" a="1"/>
  <c r="O40" s="1"/>
  <c r="O42" a="1"/>
  <c r="O42" s="1"/>
  <c r="O44" a="1"/>
  <c r="O44" s="1"/>
  <c r="O46" a="1"/>
  <c r="O46" s="1"/>
  <c r="O27" a="1"/>
  <c r="O27" s="1"/>
  <c r="O23" a="1"/>
  <c r="O23" s="1"/>
  <c r="O7" a="1"/>
  <c r="O7" s="1"/>
  <c r="N19" a="1"/>
  <c r="N19" s="1"/>
  <c r="N15" a="1"/>
  <c r="N15" s="1"/>
  <c r="N12" a="1"/>
  <c r="N12" s="1"/>
  <c r="O25" a="1"/>
  <c r="O25" s="1"/>
  <c r="O21" a="1"/>
  <c r="O21" s="1"/>
  <c r="N36" a="1"/>
  <c r="N36" s="1"/>
  <c r="N32" a="1"/>
  <c r="N32" s="1"/>
  <c r="N17" a="1"/>
  <c r="N17" s="1"/>
  <c r="N13" a="1"/>
  <c r="N13" s="1"/>
  <c r="N11" a="1"/>
  <c r="N11" s="1"/>
  <c r="O26" a="1"/>
  <c r="O26" s="1"/>
  <c r="N25" a="1"/>
  <c r="N25" s="1"/>
  <c r="N29" a="1"/>
  <c r="N29" s="1"/>
  <c r="N37" a="1"/>
  <c r="N37" s="1"/>
  <c r="O39" a="1"/>
  <c r="O39" s="1"/>
  <c r="O41" a="1"/>
  <c r="O41" s="1"/>
  <c r="O43" a="1"/>
  <c r="O43" s="1"/>
  <c r="N9" a="1"/>
  <c r="N9" s="1"/>
  <c r="N6" a="1"/>
  <c r="N6" s="1"/>
  <c r="N10" a="1"/>
  <c r="N10" s="1"/>
  <c r="N7" a="1"/>
  <c r="N7" s="1"/>
  <c r="K26" a="1"/>
  <c r="K26" s="1"/>
  <c r="L33" a="1"/>
  <c r="L33" s="1"/>
  <c r="L45" a="1"/>
  <c r="L45" s="1"/>
  <c r="L41" a="1"/>
  <c r="L41" s="1"/>
  <c r="K52" a="1"/>
  <c r="K52" s="1"/>
  <c r="H11" a="1"/>
  <c r="H11" s="1"/>
  <c r="H13" a="1"/>
  <c r="H13" s="1"/>
  <c r="I29" a="1"/>
  <c r="I29" s="1"/>
  <c r="L28" a="1"/>
  <c r="L28" s="1"/>
  <c r="K27" a="1"/>
  <c r="K27" s="1"/>
  <c r="L24" a="1"/>
  <c r="L24" s="1"/>
  <c r="K23" a="1"/>
  <c r="K23" s="1"/>
  <c r="L21" a="1"/>
  <c r="L21" s="1"/>
  <c r="L34" a="1"/>
  <c r="L34" s="1"/>
  <c r="L30" a="1"/>
  <c r="L30" s="1"/>
  <c r="L46" a="1"/>
  <c r="L46" s="1"/>
  <c r="L42" a="1"/>
  <c r="L42" s="1"/>
  <c r="L54" a="1"/>
  <c r="L54" s="1"/>
  <c r="K53" a="1"/>
  <c r="K53" s="1"/>
  <c r="L50" a="1"/>
  <c r="L50" s="1"/>
  <c r="K49" a="1"/>
  <c r="K49" s="1"/>
  <c r="K6" a="1"/>
  <c r="K6" s="1"/>
  <c r="K10" a="1"/>
  <c r="K10" s="1"/>
  <c r="K22" a="1"/>
  <c r="K22" s="1"/>
  <c r="K48" a="1"/>
  <c r="K48" s="1"/>
  <c r="E23" a="1"/>
  <c r="E23" s="1"/>
  <c r="F47" a="1"/>
  <c r="F47" s="1"/>
  <c r="E52" a="1"/>
  <c r="E52" s="1"/>
  <c r="E48" a="1"/>
  <c r="E48" s="1"/>
  <c r="L6" a="1"/>
  <c r="L6" s="1"/>
  <c r="L8" a="1"/>
  <c r="L8" s="1"/>
  <c r="K7" a="1"/>
  <c r="K7" s="1"/>
  <c r="E20" a="1"/>
  <c r="E20" s="1"/>
  <c r="E22" a="1"/>
  <c r="E22" s="1"/>
  <c r="E55" a="1"/>
  <c r="E55" s="1"/>
  <c r="E51" a="1"/>
  <c r="E51" s="1"/>
  <c r="H19" a="1"/>
  <c r="H19" s="1"/>
  <c r="I27" a="1"/>
  <c r="I27" s="1"/>
  <c r="H21" a="1"/>
  <c r="H21" s="1"/>
  <c r="H37" a="1"/>
  <c r="H37" s="1"/>
  <c r="H33" a="1"/>
  <c r="H33" s="1"/>
  <c r="L9" a="1"/>
  <c r="L9" s="1"/>
  <c r="K8" a="1"/>
  <c r="K8" s="1"/>
  <c r="K11" a="1"/>
  <c r="K11" s="1"/>
  <c r="K19" a="1"/>
  <c r="K19" s="1"/>
  <c r="L16" a="1"/>
  <c r="L16" s="1"/>
  <c r="L12" a="1"/>
  <c r="L12" s="1"/>
  <c r="K20" a="1"/>
  <c r="K20" s="1"/>
  <c r="K28" a="1"/>
  <c r="K28" s="1"/>
  <c r="L25" a="1"/>
  <c r="L25" s="1"/>
  <c r="K24" a="1"/>
  <c r="K24" s="1"/>
  <c r="K21" a="1"/>
  <c r="K21" s="1"/>
  <c r="L29" a="1"/>
  <c r="L29" s="1"/>
  <c r="L35" a="1"/>
  <c r="L35" s="1"/>
  <c r="K34" a="1"/>
  <c r="K34" s="1"/>
  <c r="L31" a="1"/>
  <c r="L31" s="1"/>
  <c r="K30" a="1"/>
  <c r="K30" s="1"/>
  <c r="K46" a="1"/>
  <c r="K46" s="1"/>
  <c r="L43" a="1"/>
  <c r="L43" s="1"/>
  <c r="K42" a="1"/>
  <c r="K42" s="1"/>
  <c r="L39" a="1"/>
  <c r="L39" s="1"/>
  <c r="L55" a="1"/>
  <c r="L55" s="1"/>
  <c r="K54" a="1"/>
  <c r="K54" s="1"/>
  <c r="L51" a="1"/>
  <c r="L51" s="1"/>
  <c r="K50" a="1"/>
  <c r="K50" s="1"/>
  <c r="E25" a="1"/>
  <c r="E25" s="1"/>
  <c r="H15" a="1"/>
  <c r="H15" s="1"/>
  <c r="L37" a="1"/>
  <c r="L37" s="1"/>
  <c r="E27" a="1"/>
  <c r="E27" s="1"/>
  <c r="E54" a="1"/>
  <c r="E54" s="1"/>
  <c r="E50" a="1"/>
  <c r="E50" s="1"/>
  <c r="H17" a="1"/>
  <c r="H17" s="1"/>
  <c r="I25" a="1"/>
  <c r="I25" s="1"/>
  <c r="H36" a="1"/>
  <c r="H36" s="1"/>
  <c r="H32" a="1"/>
  <c r="H32" s="1"/>
  <c r="H47" a="1"/>
  <c r="H47" s="1"/>
  <c r="L11" a="1"/>
  <c r="L11" s="1"/>
  <c r="L17" a="1"/>
  <c r="L17" s="1"/>
  <c r="L20" a="1"/>
  <c r="L20" s="1"/>
  <c r="L26" a="1"/>
  <c r="L26" s="1"/>
  <c r="L36" a="1"/>
  <c r="L36" s="1"/>
  <c r="K35" a="1"/>
  <c r="K35" s="1"/>
  <c r="L38" a="1"/>
  <c r="L38" s="1"/>
  <c r="L44" a="1"/>
  <c r="L44" s="1"/>
  <c r="K43" a="1"/>
  <c r="K43" s="1"/>
  <c r="K47" a="1"/>
  <c r="K47" s="1"/>
  <c r="K55" a="1"/>
  <c r="K55" s="1"/>
  <c r="L52" a="1"/>
  <c r="L52" s="1"/>
  <c r="F17" a="1"/>
  <c r="F17" s="1"/>
  <c r="F13" a="1"/>
  <c r="F13" s="1"/>
  <c r="F27" a="1"/>
  <c r="F27" s="1"/>
  <c r="F23" a="1"/>
  <c r="F23" s="1"/>
  <c r="H6" a="1"/>
  <c r="H6" s="1"/>
  <c r="H10" a="1"/>
  <c r="H10" s="1"/>
  <c r="I7" a="1"/>
  <c r="I7" s="1"/>
  <c r="I11" a="1"/>
  <c r="I11" s="1"/>
  <c r="I17" a="1"/>
  <c r="I17" s="1"/>
  <c r="H16" a="1"/>
  <c r="H16" s="1"/>
  <c r="I13" a="1"/>
  <c r="I13" s="1"/>
  <c r="H12" a="1"/>
  <c r="H12" s="1"/>
  <c r="I20" a="1"/>
  <c r="I20" s="1"/>
  <c r="I26" a="1"/>
  <c r="I26" s="1"/>
  <c r="H25" a="1"/>
  <c r="H25" s="1"/>
  <c r="I22" a="1"/>
  <c r="I22" s="1"/>
  <c r="I38" a="1"/>
  <c r="I38" s="1"/>
  <c r="H46" a="1"/>
  <c r="H46" s="1"/>
  <c r="H45" a="1"/>
  <c r="H45" s="1"/>
  <c r="H44" a="1"/>
  <c r="H44" s="1"/>
  <c r="H43" a="1"/>
  <c r="H43" s="1"/>
  <c r="H42" a="1"/>
  <c r="H42" s="1"/>
  <c r="H41" a="1"/>
  <c r="H41" s="1"/>
  <c r="H40" a="1"/>
  <c r="H40" s="1"/>
  <c r="I47" a="1"/>
  <c r="I47" s="1"/>
  <c r="H55" a="1"/>
  <c r="H55" s="1"/>
  <c r="H54" a="1"/>
  <c r="H54" s="1"/>
  <c r="H53" a="1"/>
  <c r="H53" s="1"/>
  <c r="H52" a="1"/>
  <c r="H52" s="1"/>
  <c r="H51" a="1"/>
  <c r="H51" s="1"/>
  <c r="H50" a="1"/>
  <c r="H50" s="1"/>
  <c r="H49" a="1"/>
  <c r="H49" s="1"/>
  <c r="F18" a="1"/>
  <c r="F18" s="1"/>
  <c r="F14" a="1"/>
  <c r="F14" s="1"/>
  <c r="I16" a="1"/>
  <c r="I16" s="1"/>
  <c r="F16" a="1"/>
  <c r="F16" s="1"/>
  <c r="F12" a="1"/>
  <c r="F12" s="1"/>
  <c r="I6" a="1"/>
  <c r="I6" s="1"/>
  <c r="I8" a="1"/>
  <c r="I8" s="1"/>
  <c r="I18" a="1"/>
  <c r="I18" s="1"/>
  <c r="I14" a="1"/>
  <c r="I14" s="1"/>
  <c r="H26" a="1"/>
  <c r="H26" s="1"/>
  <c r="H22" a="1"/>
  <c r="H22" s="1"/>
  <c r="I37" a="1"/>
  <c r="I37" s="1"/>
  <c r="I36" a="1"/>
  <c r="I36" s="1"/>
  <c r="I35" a="1"/>
  <c r="I35" s="1"/>
  <c r="I34" a="1"/>
  <c r="I34" s="1"/>
  <c r="I33" a="1"/>
  <c r="I33" s="1"/>
  <c r="I32" a="1"/>
  <c r="I32" s="1"/>
  <c r="I31" a="1"/>
  <c r="I31" s="1"/>
  <c r="I12" a="1"/>
  <c r="I12" s="1"/>
  <c r="F19" a="1"/>
  <c r="F19" s="1"/>
  <c r="F15" a="1"/>
  <c r="F15" s="1"/>
  <c r="F20" a="1"/>
  <c r="F20" s="1"/>
  <c r="E26" a="1"/>
  <c r="E26" s="1"/>
  <c r="I9" a="1"/>
  <c r="I9" s="1"/>
  <c r="I19" a="1"/>
  <c r="I19" s="1"/>
  <c r="H18" a="1"/>
  <c r="H18" s="1"/>
  <c r="I28" a="1"/>
  <c r="I28" s="1"/>
  <c r="H27" a="1"/>
  <c r="H27" s="1"/>
  <c r="I24" a="1"/>
  <c r="I24" s="1"/>
  <c r="I46" a="1"/>
  <c r="I46" s="1"/>
  <c r="I45" a="1"/>
  <c r="I45" s="1"/>
  <c r="I44" a="1"/>
  <c r="I44" s="1"/>
  <c r="I43" a="1"/>
  <c r="I43" s="1"/>
  <c r="I42" a="1"/>
  <c r="I42" s="1"/>
  <c r="I41" a="1"/>
  <c r="I41" s="1"/>
  <c r="I40" a="1"/>
  <c r="I40" s="1"/>
  <c r="I55" a="1"/>
  <c r="I55" s="1"/>
  <c r="I54" a="1"/>
  <c r="I54" s="1"/>
  <c r="I53" a="1"/>
  <c r="I53" s="1"/>
  <c r="I52" a="1"/>
  <c r="I52" s="1"/>
  <c r="I51" a="1"/>
  <c r="I51" s="1"/>
  <c r="I50" a="1"/>
  <c r="I50" s="1"/>
  <c r="I49" a="1"/>
  <c r="I49" s="1"/>
  <c r="F29" a="1"/>
  <c r="F29" s="1"/>
  <c r="F30" a="1"/>
  <c r="F30" s="1"/>
  <c r="F3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29" a="1"/>
  <c r="E29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39" a="1"/>
  <c r="E39" s="1"/>
  <c r="E41" a="1"/>
  <c r="E41" s="1"/>
  <c r="E43" a="1"/>
  <c r="E43" s="1"/>
  <c r="E45" a="1"/>
  <c r="E45" s="1"/>
  <c r="E38" a="1"/>
  <c r="E38" s="1"/>
  <c r="E40" a="1"/>
  <c r="E40" s="1"/>
  <c r="E42" a="1"/>
  <c r="E42" s="1"/>
  <c r="E44" a="1"/>
  <c r="E44" s="1"/>
  <c r="E46" a="1"/>
  <c r="E46" s="1"/>
  <c r="F25" a="1"/>
  <c r="F25" s="1"/>
  <c r="F21" a="1"/>
  <c r="F21" s="1"/>
  <c r="F24" a="1"/>
  <c r="F24" s="1"/>
  <c r="F28" a="1"/>
  <c r="F28" s="1"/>
  <c r="F26" a="1"/>
  <c r="F26" s="1"/>
  <c r="F46" a="1"/>
  <c r="F46" s="1"/>
  <c r="F44" a="1"/>
  <c r="F44" s="1"/>
  <c r="F42" a="1"/>
  <c r="F42" s="1"/>
  <c r="F40" a="1"/>
  <c r="F40" s="1"/>
  <c r="F45" a="1"/>
  <c r="F45" s="1"/>
  <c r="F43" a="1"/>
  <c r="F43" s="1"/>
  <c r="F41" a="1"/>
  <c r="F41" s="1"/>
  <c r="F39" a="1"/>
  <c r="F39" s="1"/>
  <c r="E28" a="1"/>
  <c r="E28" s="1"/>
  <c r="E24" a="1"/>
  <c r="E24" s="1"/>
  <c r="F55" a="1"/>
  <c r="F55" s="1"/>
  <c r="F54" a="1"/>
  <c r="F54" s="1"/>
  <c r="F53" a="1"/>
  <c r="F53" s="1"/>
  <c r="F52" a="1"/>
  <c r="F52" s="1"/>
  <c r="F51" a="1"/>
  <c r="F51" s="1"/>
  <c r="F50" a="1"/>
  <c r="F50" s="1"/>
  <c r="F49" a="1"/>
  <c r="F49" s="1"/>
  <c r="F10"/>
  <c r="E10"/>
  <c r="E6"/>
  <c r="F7"/>
  <c r="E8"/>
  <c r="F9"/>
  <c r="F6"/>
  <c r="E9"/>
  <c r="E7"/>
  <c r="A49"/>
  <c r="A48"/>
  <c r="A40"/>
  <c r="A39"/>
  <c r="A31"/>
  <c r="A30"/>
  <c r="A22"/>
  <c r="A21"/>
  <c r="A13"/>
  <c r="A12"/>
  <c r="A8"/>
  <c r="A7"/>
  <c r="B6" s="1" a="1"/>
  <c r="B6" s="1"/>
  <c r="B13" l="1" a="1"/>
  <c r="B13" s="1"/>
  <c r="B17" a="1"/>
  <c r="B17" s="1"/>
  <c r="B12" a="1"/>
  <c r="B12" s="1"/>
  <c r="B16" a="1"/>
  <c r="B16" s="1"/>
  <c r="B11" a="1"/>
  <c r="B11" s="1"/>
  <c r="B15" a="1"/>
  <c r="B15" s="1"/>
  <c r="B19" a="1"/>
  <c r="B19" s="1"/>
  <c r="B14" a="1"/>
  <c r="B14" s="1"/>
  <c r="B18" a="1"/>
  <c r="B18" s="1"/>
  <c r="B30" a="1"/>
  <c r="B30" s="1"/>
  <c r="B34" a="1"/>
  <c r="B34" s="1"/>
  <c r="B32" a="1"/>
  <c r="B32" s="1"/>
  <c r="B36" a="1"/>
  <c r="B36" s="1"/>
  <c r="B33" a="1"/>
  <c r="B33" s="1"/>
  <c r="B37" a="1"/>
  <c r="B37" s="1"/>
  <c r="B29" a="1"/>
  <c r="B29" s="1"/>
  <c r="B31" a="1"/>
  <c r="B31" s="1"/>
  <c r="B35" a="1"/>
  <c r="B35" s="1"/>
  <c r="B48" a="1"/>
  <c r="B48" s="1"/>
  <c r="B52" a="1"/>
  <c r="B52" s="1"/>
  <c r="B51" a="1"/>
  <c r="B51" s="1"/>
  <c r="B55" a="1"/>
  <c r="B55" s="1"/>
  <c r="B47" a="1"/>
  <c r="B47" s="1"/>
  <c r="B50" a="1"/>
  <c r="B50" s="1"/>
  <c r="B54" a="1"/>
  <c r="B54" s="1"/>
  <c r="B53" a="1"/>
  <c r="B53" s="1"/>
  <c r="B49" a="1"/>
  <c r="B49" s="1"/>
  <c r="B10" a="1"/>
  <c r="B10" s="1"/>
  <c r="B9" a="1"/>
  <c r="B9" s="1"/>
  <c r="B8" a="1"/>
  <c r="B8" s="1"/>
  <c r="B7" a="1"/>
  <c r="B7" s="1"/>
  <c r="B20" a="1"/>
  <c r="B20" s="1"/>
  <c r="B22" a="1"/>
  <c r="B22" s="1"/>
  <c r="B24" a="1"/>
  <c r="B24" s="1"/>
  <c r="B26" a="1"/>
  <c r="B26" s="1"/>
  <c r="B28" a="1"/>
  <c r="B28" s="1"/>
  <c r="B25" a="1"/>
  <c r="B25" s="1"/>
  <c r="B23" a="1"/>
  <c r="B23" s="1"/>
  <c r="B27" a="1"/>
  <c r="B27" s="1"/>
  <c r="B21" a="1"/>
  <c r="B21" s="1"/>
  <c r="B45" a="1"/>
  <c r="B45" s="1"/>
  <c r="B43" a="1"/>
  <c r="B43" s="1"/>
  <c r="B41" a="1"/>
  <c r="B41" s="1"/>
  <c r="B39" a="1"/>
  <c r="B39" s="1"/>
  <c r="B44" a="1"/>
  <c r="B44" s="1"/>
  <c r="B38" a="1"/>
  <c r="B38" s="1"/>
  <c r="B42" a="1"/>
  <c r="B42" s="1"/>
  <c r="B40" a="1"/>
  <c r="B40" s="1"/>
  <c r="B46" a="1"/>
  <c r="B46" s="1"/>
  <c r="C7" a="1"/>
  <c r="C7" s="1"/>
  <c r="C10" a="1"/>
  <c r="C10" s="1"/>
  <c r="C9" a="1"/>
  <c r="C9" s="1"/>
  <c r="C6" a="1"/>
  <c r="C6" s="1"/>
  <c r="C8" a="1"/>
  <c r="C8" s="1"/>
  <c r="C21" a="1"/>
  <c r="C21" s="1"/>
  <c r="C23" a="1"/>
  <c r="C23" s="1"/>
  <c r="C25" a="1"/>
  <c r="C25" s="1"/>
  <c r="C27" a="1"/>
  <c r="C27" s="1"/>
  <c r="C24" a="1"/>
  <c r="C24" s="1"/>
  <c r="C26" a="1"/>
  <c r="C26" s="1"/>
  <c r="C22" a="1"/>
  <c r="C22" s="1"/>
  <c r="C28" a="1"/>
  <c r="C28" s="1"/>
  <c r="C20" a="1"/>
  <c r="C20" s="1"/>
  <c r="C45" a="1"/>
  <c r="C45" s="1"/>
  <c r="C43" a="1"/>
  <c r="C43" s="1"/>
  <c r="C41" a="1"/>
  <c r="C41" s="1"/>
  <c r="C39" a="1"/>
  <c r="C39" s="1"/>
  <c r="C42" a="1"/>
  <c r="C42" s="1"/>
  <c r="C38" a="1"/>
  <c r="C38" s="1"/>
  <c r="C46" a="1"/>
  <c r="C46" s="1"/>
  <c r="C44" a="1"/>
  <c r="C44" s="1"/>
  <c r="C40" a="1"/>
  <c r="C40" s="1"/>
  <c r="C14" a="1"/>
  <c r="C14" s="1"/>
  <c r="C18" a="1"/>
  <c r="C18" s="1"/>
  <c r="C12" a="1"/>
  <c r="C12" s="1"/>
  <c r="C16" a="1"/>
  <c r="C16" s="1"/>
  <c r="C11" a="1"/>
  <c r="C11" s="1"/>
  <c r="C13" a="1"/>
  <c r="C13" s="1"/>
  <c r="C17" a="1"/>
  <c r="C17" s="1"/>
  <c r="C19" a="1"/>
  <c r="C19" s="1"/>
  <c r="C15" a="1"/>
  <c r="C15" s="1"/>
  <c r="C31" a="1"/>
  <c r="C31" s="1"/>
  <c r="C35" a="1"/>
  <c r="C35" s="1"/>
  <c r="C29" a="1"/>
  <c r="C29" s="1"/>
  <c r="C30" a="1"/>
  <c r="C30" s="1"/>
  <c r="C34" a="1"/>
  <c r="C34" s="1"/>
  <c r="C33" a="1"/>
  <c r="C33" s="1"/>
  <c r="C37" a="1"/>
  <c r="C37" s="1"/>
  <c r="C36" a="1"/>
  <c r="C36" s="1"/>
  <c r="C32" a="1"/>
  <c r="C32" s="1"/>
  <c r="C49" a="1"/>
  <c r="C49" s="1"/>
  <c r="C53" a="1"/>
  <c r="C53" s="1"/>
  <c r="C47" a="1"/>
  <c r="C47" s="1"/>
  <c r="C51" a="1"/>
  <c r="C51" s="1"/>
  <c r="C55" a="1"/>
  <c r="C55" s="1"/>
  <c r="C48" a="1"/>
  <c r="C48" s="1"/>
  <c r="C52" a="1"/>
  <c r="C52" s="1"/>
  <c r="C54" a="1"/>
  <c r="C54" s="1"/>
  <c r="C50" a="1"/>
  <c r="C50" s="1"/>
  <c r="C27" i="7"/>
  <c r="B27" s="1"/>
  <c r="C24"/>
  <c r="B24" s="1"/>
  <c r="C21"/>
  <c r="B21" s="1"/>
  <c r="C18"/>
  <c r="B18" s="1"/>
  <c r="C15"/>
  <c r="B15" s="1"/>
  <c r="C12"/>
  <c r="B12" s="1"/>
  <c r="C9"/>
  <c r="B9" s="1"/>
  <c r="F9" l="1"/>
  <c r="F21"/>
  <c r="F24"/>
  <c r="G18"/>
  <c r="G15"/>
  <c r="F18"/>
  <c r="G24"/>
  <c r="G12"/>
  <c r="G21"/>
  <c r="G9"/>
  <c r="F15"/>
  <c r="F12"/>
</calcChain>
</file>

<file path=xl/sharedStrings.xml><?xml version="1.0" encoding="utf-8"?>
<sst xmlns="http://schemas.openxmlformats.org/spreadsheetml/2006/main" count="725" uniqueCount="472">
  <si>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</si>
  <si>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</si>
  <si>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</si>
  <si>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</si>
  <si>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</si>
  <si>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</si>
  <si>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</si>
  <si>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</si>
  <si>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</si>
  <si>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</si>
  <si>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</si>
  <si>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</si>
  <si>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</si>
  <si>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</si>
  <si>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</si>
  <si>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</si>
  <si>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</si>
  <si>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</si>
  <si>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</si>
  <si>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</si>
  <si>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</si>
  <si>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</si>
  <si>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</si>
  <si>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</si>
  <si>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</si>
  <si>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</si>
  <si>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</si>
  <si>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</si>
  <si>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</si>
  <si>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</si>
  <si>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</si>
  <si>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</si>
  <si>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</si>
  <si>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</si>
  <si>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</si>
  <si>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</si>
  <si>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</si>
  <si>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</si>
  <si>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</si>
  <si>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</si>
  <si>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</si>
  <si>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</si>
  <si>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</si>
  <si>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</si>
  <si>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</si>
  <si>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</si>
  <si>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</si>
  <si>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</si>
  <si>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</si>
  <si>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</si>
  <si>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</si>
  <si>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</si>
  <si>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</si>
  <si>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</si>
  <si>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</si>
  <si>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</si>
  <si>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</si>
  <si>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</si>
  <si>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</si>
  <si>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</si>
  <si>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</si>
  <si>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</si>
  <si>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</si>
  <si>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</si>
  <si>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</si>
  <si>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</si>
  <si>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</si>
  <si>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</si>
  <si>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</si>
  <si>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</si>
  <si>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</si>
  <si>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</si>
  <si>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</si>
  <si>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</si>
  <si>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</si>
  <si>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</si>
  <si>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</si>
  <si>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</si>
  <si>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</si>
  <si>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</si>
  <si>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</si>
  <si>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</si>
  <si>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</si>
  <si>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</si>
  <si>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</si>
  <si>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</si>
  <si>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</si>
  <si>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</si>
  <si>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</si>
  <si>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</si>
  <si>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</si>
  <si>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</si>
  <si>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</si>
  <si>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</si>
  <si>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</si>
  <si>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</si>
  <si>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</si>
  <si>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</si>
  <si>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</si>
  <si>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</si>
  <si>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</si>
  <si>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</si>
  <si>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</si>
  <si>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</si>
  <si>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</si>
  <si>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</si>
  <si>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</si>
  <si>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</si>
  <si>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</si>
  <si>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</si>
  <si>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</si>
  <si>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</si>
  <si>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</si>
  <si>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</si>
  <si>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</si>
  <si>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</si>
  <si>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</si>
  <si>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</si>
  <si>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</si>
  <si>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</si>
  <si>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</si>
  <si>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</si>
  <si>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</si>
  <si>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</si>
  <si>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</si>
  <si>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</si>
  <si>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</si>
  <si>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</si>
  <si>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</si>
  <si>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</si>
  <si>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</si>
  <si>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</si>
  <si>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</si>
  <si>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</si>
  <si>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</si>
  <si>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</si>
  <si>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</si>
  <si>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</si>
  <si>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</si>
  <si>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</si>
  <si>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</si>
  <si>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</si>
  <si>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</si>
  <si>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</si>
  <si>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</si>
  <si>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</si>
  <si>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</si>
  <si>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</si>
  <si>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</si>
  <si>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</si>
  <si>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</si>
  <si>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</si>
  <si>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</si>
  <si>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</si>
  <si>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</si>
  <si>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</si>
  <si>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</si>
  <si>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</si>
  <si>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</si>
  <si>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</si>
  <si>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</si>
  <si>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</si>
  <si>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</si>
  <si>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</si>
  <si>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</si>
  <si>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</si>
  <si>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</si>
  <si>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</si>
  <si>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</si>
  <si>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</si>
  <si>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</si>
  <si>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</si>
  <si>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</si>
  <si>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</si>
  <si>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</si>
  <si>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</si>
  <si>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</si>
  <si>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</si>
  <si>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</si>
  <si>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</si>
  <si>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</si>
  <si>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</si>
  <si>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</si>
  <si>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</si>
  <si>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</si>
  <si>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</si>
  <si>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</si>
  <si>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</si>
  <si>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</si>
  <si>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</si>
  <si>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</si>
  <si>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</si>
  <si>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</si>
  <si>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</si>
  <si>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</si>
  <si>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</si>
  <si>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</si>
  <si>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</si>
  <si>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</si>
  <si>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</si>
  <si>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</si>
  <si>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</si>
  <si>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</si>
  <si>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</si>
  <si>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</si>
  <si>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</si>
  <si>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</si>
  <si>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</si>
  <si>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</si>
  <si>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</si>
  <si>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</si>
  <si>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</si>
  <si>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</si>
  <si>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</si>
  <si>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</si>
  <si>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</si>
  <si>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</si>
  <si>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</si>
  <si>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</si>
  <si>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</si>
  <si>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</si>
  <si>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</si>
  <si>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</si>
  <si>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</si>
  <si>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</si>
  <si>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</si>
  <si>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</si>
  <si>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</si>
  <si>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</si>
  <si>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</si>
  <si>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</si>
  <si>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</si>
  <si>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</si>
  <si>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</si>
  <si>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</si>
  <si>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</si>
  <si>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</si>
  <si>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</si>
  <si>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</si>
  <si>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</si>
  <si>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</si>
  <si>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</si>
  <si>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</si>
  <si>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</si>
  <si>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</si>
  <si>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</si>
  <si>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</si>
  <si>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</si>
  <si>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</si>
  <si>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</si>
  <si>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</si>
  <si>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</si>
  <si>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</si>
  <si>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</si>
  <si>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</si>
  <si>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</si>
  <si>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</si>
  <si>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</si>
  <si>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</si>
  <si>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</si>
  <si>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</si>
  <si>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</si>
  <si>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</si>
  <si>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</si>
  <si>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</si>
  <si>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</si>
  <si>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</si>
  <si>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</si>
  <si>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</si>
  <si>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</si>
  <si>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</si>
  <si>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</si>
  <si>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</si>
  <si>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</si>
  <si>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</si>
  <si>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</si>
  <si>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</si>
  <si>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</si>
  <si>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</si>
  <si>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</si>
  <si>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</si>
  <si>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</si>
  <si>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</si>
  <si>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</si>
  <si>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</si>
  <si>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</si>
  <si>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</si>
  <si>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</si>
  <si>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</si>
  <si>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</si>
  <si>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</si>
  <si>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</si>
  <si>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</si>
  <si>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</si>
  <si>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</si>
  <si>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</si>
  <si>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</si>
  <si>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</si>
  <si>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</si>
  <si>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</si>
  <si>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</si>
  <si>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</si>
  <si>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</si>
  <si>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</si>
  <si>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</si>
  <si>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</si>
  <si>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</si>
  <si>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</si>
  <si>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</si>
  <si>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</si>
  <si>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</si>
  <si>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</si>
  <si>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</si>
  <si>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</si>
  <si>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</si>
  <si>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</si>
  <si>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</si>
  <si>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</si>
  <si>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</si>
  <si>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</si>
  <si>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</si>
  <si>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</si>
  <si>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</si>
  <si>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</si>
  <si>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</si>
  <si>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</si>
  <si>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</si>
  <si>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</si>
  <si>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</si>
  <si>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</si>
  <si>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</si>
  <si>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</si>
  <si>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</si>
  <si>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</si>
  <si>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</si>
  <si>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</si>
  <si>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</si>
  <si>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</si>
  <si>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</si>
  <si>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</si>
  <si>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</si>
  <si>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</si>
  <si>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</si>
  <si>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</si>
  <si>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</si>
  <si>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</si>
  <si>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</si>
  <si>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</si>
  <si>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</si>
  <si>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</si>
  <si>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</si>
  <si>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</si>
  <si>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</si>
  <si>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</si>
  <si>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</si>
  <si>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</si>
  <si>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</si>
  <si>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</si>
  <si>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</si>
  <si>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</si>
  <si>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</si>
  <si>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</si>
  <si>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</si>
  <si>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</si>
  <si>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</si>
  <si>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</si>
  <si>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</si>
  <si>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</si>
  <si>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</si>
  <si>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</si>
  <si>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</si>
  <si>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</si>
  <si>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</si>
  <si>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</si>
  <si>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</si>
  <si>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</si>
  <si>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</si>
  <si>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</si>
  <si>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</si>
  <si>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</si>
  <si>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</si>
  <si>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</si>
  <si>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</si>
  <si>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</si>
  <si>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</si>
  <si>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</si>
  <si>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</si>
  <si>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</si>
  <si>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</si>
  <si>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</si>
  <si>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</si>
  <si>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</si>
  <si>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</si>
  <si>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</si>
  <si>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</si>
  <si>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</si>
  <si>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</si>
  <si>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</si>
  <si>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</si>
  <si>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</si>
  <si>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</si>
  <si>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</si>
  <si>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</si>
  <si>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</si>
  <si>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</si>
  <si>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</si>
  <si>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</si>
  <si>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</si>
  <si>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</si>
  <si>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</si>
  <si>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</si>
  <si>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</si>
  <si>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</si>
  <si>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</si>
  <si>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</si>
  <si>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</si>
  <si>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</si>
  <si>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</si>
  <si>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</si>
  <si>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</si>
  <si>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</si>
  <si>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</si>
  <si>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</si>
  <si>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</si>
  <si>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</si>
  <si>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</si>
  <si>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</si>
  <si>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</si>
  <si>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</si>
  <si>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</si>
  <si>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</si>
  <si>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</si>
  <si>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</si>
  <si>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</si>
  <si>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</si>
  <si>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</si>
  <si>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</si>
  <si>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</si>
  <si>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</si>
  <si>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</si>
  <si>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</si>
  <si>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</si>
  <si>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</si>
  <si>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</si>
  <si>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</si>
  <si>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</si>
  <si>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</si>
  <si>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</si>
  <si>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</si>
  <si>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</si>
  <si>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</si>
  <si>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</si>
  <si>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</si>
  <si>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</si>
  <si>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</si>
  <si>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</si>
  <si>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</si>
  <si>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</si>
  <si>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</si>
  <si>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</si>
  <si>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</si>
  <si>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</si>
  <si>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</si>
  <si>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</si>
  <si>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</si>
  <si>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</si>
  <si>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</si>
  <si>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</si>
  <si>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CVO Office</t>
  </si>
  <si>
    <t>Dr Morou Mounkaila(DVM)</t>
  </si>
  <si>
    <t>LABOCEL;Niamey</t>
  </si>
  <si>
    <t>Epidemilogist(surveillance system)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</si>
</sst>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3409]dd\ mmmm\,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64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164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showGridLines="0" workbookViewId="0">
      <selection activeCell="A3" sqref="A3"/>
    </sheetView>
  </sheetViews>
  <sheetFormatPr baseColWidth="10" defaultColWidth="9.140625" defaultRowHeight="15"/>
  <sheetData>
    <row r="1" spans="1:1" ht="18.75">
      <c r="A1" s="108"/>
    </row>
    <row r="2" spans="1:1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J15"/>
  <sheetViews>
    <sheetView showGridLines="0" topLeftCell="A4" workbookViewId="0">
      <selection activeCell="F15" sqref="F15"/>
    </sheetView>
  </sheetViews>
  <sheetFormatPr baseColWidth="10" defaultColWidth="9.140625" defaultRowHeight="1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>
      <c r="C4" s="217" t="s">
        <v>149</v>
      </c>
      <c r="D4" s="218"/>
      <c r="E4" s="215" t="s">
        <v>327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469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471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468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>
      <c r="D11" s="212" t="s">
        <v>151</v>
      </c>
      <c r="E11" s="213"/>
      <c r="F11" s="214"/>
      <c r="G11" s="214"/>
      <c r="H11" s="214"/>
      <c r="I11" s="214"/>
    </row>
    <row r="12" spans="3:10" ht="26.25" customHeight="1">
      <c r="D12" s="212" t="s">
        <v>152</v>
      </c>
      <c r="E12" s="213"/>
      <c r="F12" s="214"/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>
      <c r="F15" s="112"/>
      <c r="G15" s="112"/>
      <c r="H15" s="112"/>
      <c r="I15" s="112"/>
    </row>
  </sheetData>
  <sheetProtection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7"/>
  <sheetViews>
    <sheetView workbookViewId="0">
      <selection sqref="A1:A1048576"/>
    </sheetView>
  </sheetViews>
  <sheetFormatPr baseColWidth="10" defaultColWidth="9.140625" defaultRowHeight="15"/>
  <cols>
    <col min="1" max="1" width="24.570312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topLeftCell="A14" workbookViewId="0">
      <selection activeCell="E11" sqref="E11"/>
    </sheetView>
  </sheetViews>
  <sheetFormatPr baseColWidth="10" defaultColWidth="9.140625"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0">
      <c r="A6" s="20">
        <v>1</v>
      </c>
      <c r="B6" s="222"/>
      <c r="C6" s="24" t="s">
        <v>142</v>
      </c>
      <c r="D6" s="10" t="s">
        <v>112</v>
      </c>
      <c r="E6" s="113">
        <v>1</v>
      </c>
      <c r="F6" s="132"/>
      <c r="G6" s="208"/>
    </row>
    <row r="7" spans="1:7" s="17" customFormat="1" ht="30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>
      <c r="A8" s="18">
        <v>0</v>
      </c>
      <c r="B8" s="221" t="s">
        <v>13</v>
      </c>
      <c r="C8" s="23" t="s">
        <v>14</v>
      </c>
      <c r="D8" s="19"/>
      <c r="E8" s="115">
        <v>0</v>
      </c>
      <c r="F8" s="131"/>
      <c r="G8" s="208"/>
    </row>
    <row r="9" spans="1:7" s="17" customFormat="1" ht="30">
      <c r="A9" s="20">
        <v>1</v>
      </c>
      <c r="B9" s="222"/>
      <c r="C9" s="24" t="s">
        <v>143</v>
      </c>
      <c r="D9" s="10" t="s">
        <v>112</v>
      </c>
      <c r="E9" s="113">
        <v>0</v>
      </c>
      <c r="F9" s="132"/>
      <c r="G9" s="208"/>
    </row>
    <row r="10" spans="1:7" s="17" customFormat="1" ht="30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>
      <c r="A11" s="18">
        <v>1</v>
      </c>
      <c r="B11" s="221" t="s">
        <v>15</v>
      </c>
      <c r="C11" s="23" t="s">
        <v>5</v>
      </c>
      <c r="D11" s="19" t="s">
        <v>114</v>
      </c>
      <c r="E11" s="115">
        <v>0</v>
      </c>
      <c r="F11" s="131"/>
      <c r="G11" s="208"/>
    </row>
    <row r="12" spans="1:7" s="17" customFormat="1" ht="30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0">
      <c r="A13" s="20">
        <v>1</v>
      </c>
      <c r="B13" s="222"/>
      <c r="C13" s="26" t="s">
        <v>16</v>
      </c>
      <c r="D13" s="10"/>
      <c r="E13" s="113">
        <v>0</v>
      </c>
      <c r="F13" s="132"/>
      <c r="G13" s="208"/>
    </row>
    <row r="14" spans="1:7" s="17" customFormat="1" ht="30">
      <c r="A14" s="20">
        <v>1</v>
      </c>
      <c r="B14" s="222"/>
      <c r="C14" s="26" t="s">
        <v>8</v>
      </c>
      <c r="D14" s="10"/>
      <c r="E14" s="113">
        <v>0</v>
      </c>
      <c r="F14" s="132"/>
      <c r="G14" s="208"/>
    </row>
    <row r="15" spans="1:7" s="17" customFormat="1" ht="30">
      <c r="A15" s="20">
        <v>1</v>
      </c>
      <c r="B15" s="222"/>
      <c r="C15" s="26" t="s">
        <v>7</v>
      </c>
      <c r="D15" s="10"/>
      <c r="E15" s="113">
        <v>0</v>
      </c>
      <c r="F15" s="132"/>
      <c r="G15" s="208"/>
    </row>
    <row r="16" spans="1:7" s="17" customFormat="1" ht="45">
      <c r="A16" s="21">
        <v>2</v>
      </c>
      <c r="B16" s="223"/>
      <c r="C16" s="25" t="s">
        <v>10</v>
      </c>
      <c r="D16" s="22"/>
      <c r="E16" s="117">
        <v>0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topLeftCell="A5" workbookViewId="0">
      <selection activeCell="E14" sqref="E14"/>
    </sheetView>
  </sheetViews>
  <sheetFormatPr baseColWidth="10" defaultColWidth="9.140625"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>
      <c r="A5" s="28">
        <v>0</v>
      </c>
      <c r="B5" s="221" t="s">
        <v>37</v>
      </c>
      <c r="C5" s="41" t="s">
        <v>36</v>
      </c>
      <c r="D5" s="39" t="s">
        <v>125</v>
      </c>
      <c r="E5" s="113">
        <v>0</v>
      </c>
      <c r="F5" s="128"/>
      <c r="G5" s="208"/>
    </row>
    <row r="6" spans="1:7" s="17" customFormat="1" ht="45">
      <c r="A6" s="28">
        <v>0</v>
      </c>
      <c r="B6" s="222"/>
      <c r="C6" s="41" t="s">
        <v>27</v>
      </c>
      <c r="D6" s="39" t="s">
        <v>439</v>
      </c>
      <c r="E6" s="113">
        <v>0</v>
      </c>
      <c r="F6" s="128"/>
      <c r="G6" s="208"/>
    </row>
    <row r="7" spans="1:7" s="17" customFormat="1" ht="30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/>
      <c r="G7" s="208"/>
    </row>
    <row r="8" spans="1:7" s="17" customFormat="1" ht="30">
      <c r="A8" s="28">
        <v>2</v>
      </c>
      <c r="B8" s="222"/>
      <c r="C8" s="26" t="s">
        <v>30</v>
      </c>
      <c r="D8" s="28" t="s">
        <v>440</v>
      </c>
      <c r="E8" s="113">
        <v>0</v>
      </c>
      <c r="F8" s="128" t="s">
        <v>470</v>
      </c>
      <c r="G8" s="208"/>
    </row>
    <row r="9" spans="1:7" s="17" customFormat="1" ht="30">
      <c r="A9" s="28">
        <v>3</v>
      </c>
      <c r="B9" s="222"/>
      <c r="C9" s="41" t="s">
        <v>39</v>
      </c>
      <c r="D9" s="28" t="s">
        <v>440</v>
      </c>
      <c r="E9" s="113">
        <v>0</v>
      </c>
      <c r="F9" s="128"/>
      <c r="G9" s="208"/>
    </row>
    <row r="10" spans="1:7" s="17" customFormat="1" ht="30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45">
      <c r="A11" s="29">
        <v>3</v>
      </c>
      <c r="B11" s="223"/>
      <c r="C11" s="43" t="s">
        <v>441</v>
      </c>
      <c r="D11" s="40" t="s">
        <v>126</v>
      </c>
      <c r="E11" s="117">
        <v>0</v>
      </c>
      <c r="F11" s="130"/>
      <c r="G11" s="208"/>
    </row>
    <row r="12" spans="1:7" s="17" customFormat="1" ht="30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/>
      <c r="G13" s="208"/>
    </row>
    <row r="14" spans="1:7" s="17" customFormat="1" ht="45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/>
      <c r="G14" s="208"/>
    </row>
    <row r="15" spans="1:7">
      <c r="C15" s="3"/>
    </row>
    <row r="16" spans="1:7">
      <c r="C16" s="3"/>
    </row>
  </sheetData>
  <sheetProtection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topLeftCell="A4" workbookViewId="0">
      <selection activeCell="E7" sqref="E7"/>
    </sheetView>
  </sheetViews>
  <sheetFormatPr baseColWidth="10" defaultColWidth="9.140625"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>
      <c r="A7" s="31">
        <v>1</v>
      </c>
      <c r="B7" s="222"/>
      <c r="C7" s="34" t="s">
        <v>20</v>
      </c>
      <c r="D7" s="10"/>
      <c r="E7" s="113">
        <v>0</v>
      </c>
      <c r="F7" s="132"/>
    </row>
    <row r="8" spans="1:7" ht="30">
      <c r="A8" s="31">
        <v>2</v>
      </c>
      <c r="B8" s="222"/>
      <c r="C8" s="35" t="s">
        <v>17</v>
      </c>
      <c r="D8" s="10" t="s">
        <v>422</v>
      </c>
      <c r="E8" s="113">
        <v>0</v>
      </c>
      <c r="F8" s="132"/>
    </row>
    <row r="9" spans="1:7" ht="45">
      <c r="A9" s="31">
        <v>2</v>
      </c>
      <c r="B9" s="222"/>
      <c r="C9" s="35" t="s">
        <v>124</v>
      </c>
      <c r="D9" s="39" t="s">
        <v>127</v>
      </c>
      <c r="E9" s="113">
        <v>1</v>
      </c>
      <c r="F9" s="132"/>
    </row>
    <row r="10" spans="1:7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5">
      <c r="A12" s="30">
        <v>2</v>
      </c>
      <c r="B12" s="221" t="s">
        <v>26</v>
      </c>
      <c r="C12" s="23" t="s">
        <v>21</v>
      </c>
      <c r="D12" s="19"/>
      <c r="E12" s="115">
        <v>0</v>
      </c>
      <c r="F12" s="131"/>
    </row>
    <row r="13" spans="1:7" ht="30">
      <c r="A13" s="32">
        <v>3</v>
      </c>
      <c r="B13" s="223"/>
      <c r="C13" s="25" t="s">
        <v>18</v>
      </c>
      <c r="D13" s="22"/>
      <c r="E13" s="117">
        <v>0</v>
      </c>
      <c r="F13" s="133"/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13" sqref="E13"/>
    </sheetView>
  </sheetViews>
  <sheetFormatPr baseColWidth="10" defaultColWidth="9.140625"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>
      <c r="A1" s="14" t="s">
        <v>118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>
      <c r="A6" s="29">
        <v>2</v>
      </c>
      <c r="B6" s="225"/>
      <c r="C6" s="47" t="s">
        <v>123</v>
      </c>
      <c r="D6" s="40" t="s">
        <v>127</v>
      </c>
      <c r="E6" s="117">
        <v>1</v>
      </c>
      <c r="F6" s="126"/>
    </row>
    <row r="7" spans="1:7" ht="30">
      <c r="A7" s="45">
        <v>1</v>
      </c>
      <c r="B7" s="226" t="s">
        <v>56</v>
      </c>
      <c r="C7" s="38" t="s">
        <v>46</v>
      </c>
      <c r="D7" s="28"/>
      <c r="E7" s="113">
        <v>0</v>
      </c>
      <c r="F7" s="127"/>
    </row>
    <row r="8" spans="1:7">
      <c r="A8" s="45">
        <v>1</v>
      </c>
      <c r="B8" s="226"/>
      <c r="C8" s="38" t="s">
        <v>59</v>
      </c>
      <c r="D8" s="28" t="s">
        <v>128</v>
      </c>
      <c r="E8" s="113">
        <v>0</v>
      </c>
      <c r="F8" s="127"/>
    </row>
    <row r="9" spans="1:7" ht="45">
      <c r="A9" s="45">
        <v>2</v>
      </c>
      <c r="B9" s="226"/>
      <c r="C9" s="38" t="s">
        <v>48</v>
      </c>
      <c r="D9" s="28" t="s">
        <v>128</v>
      </c>
      <c r="E9" s="113">
        <v>0</v>
      </c>
      <c r="F9" s="127"/>
    </row>
    <row r="10" spans="1:7" ht="30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/>
    </row>
    <row r="11" spans="1:7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>
      <c r="A12" s="28">
        <v>1</v>
      </c>
      <c r="B12" s="226"/>
      <c r="C12" s="39" t="s">
        <v>58</v>
      </c>
      <c r="D12" s="28"/>
      <c r="E12" s="113">
        <v>0</v>
      </c>
      <c r="F12" s="127"/>
    </row>
    <row r="13" spans="1:7" ht="30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/>
    </row>
    <row r="14" spans="1:7" ht="30">
      <c r="A14" s="28">
        <v>1</v>
      </c>
      <c r="B14" s="226"/>
      <c r="C14" s="39" t="s">
        <v>61</v>
      </c>
      <c r="D14" s="28" t="s">
        <v>130</v>
      </c>
      <c r="E14" s="113">
        <v>0</v>
      </c>
      <c r="F14" s="127"/>
    </row>
    <row r="15" spans="1:7" ht="30">
      <c r="A15" s="45">
        <v>1</v>
      </c>
      <c r="B15" s="226"/>
      <c r="C15" s="38" t="s">
        <v>60</v>
      </c>
      <c r="D15" s="46"/>
      <c r="E15" s="113">
        <v>0</v>
      </c>
      <c r="F15" s="127"/>
    </row>
    <row r="16" spans="1:7" ht="30">
      <c r="A16" s="45">
        <v>2</v>
      </c>
      <c r="B16" s="226"/>
      <c r="C16" s="38" t="s">
        <v>49</v>
      </c>
      <c r="D16" s="39" t="s">
        <v>131</v>
      </c>
      <c r="E16" s="113">
        <v>0</v>
      </c>
      <c r="F16" s="127"/>
    </row>
    <row r="17" spans="1:6" ht="30">
      <c r="A17" s="45">
        <v>3</v>
      </c>
      <c r="B17" s="226"/>
      <c r="C17" s="201" t="s">
        <v>443</v>
      </c>
      <c r="D17" s="28"/>
      <c r="E17" s="113">
        <v>0</v>
      </c>
      <c r="F17" s="127"/>
    </row>
    <row r="18" spans="1:6" ht="30">
      <c r="A18" s="45">
        <v>3</v>
      </c>
      <c r="B18" s="226"/>
      <c r="C18" s="39" t="s">
        <v>43</v>
      </c>
      <c r="D18" s="28" t="s">
        <v>130</v>
      </c>
      <c r="E18" s="113">
        <v>0</v>
      </c>
      <c r="F18" s="127"/>
    </row>
    <row r="19" spans="1:6" ht="30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4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>
      <c r="A21" s="28">
        <v>1</v>
      </c>
      <c r="B21" s="226" t="s">
        <v>64</v>
      </c>
      <c r="C21" s="39" t="s">
        <v>45</v>
      </c>
      <c r="D21" s="28" t="s">
        <v>132</v>
      </c>
      <c r="E21" s="113">
        <v>0</v>
      </c>
      <c r="F21" s="127"/>
    </row>
    <row r="22" spans="1:6" ht="30">
      <c r="A22" s="29">
        <v>2</v>
      </c>
      <c r="B22" s="225"/>
      <c r="C22" s="47" t="s">
        <v>47</v>
      </c>
      <c r="D22" s="29"/>
      <c r="E22" s="117">
        <v>0</v>
      </c>
      <c r="F22" s="126"/>
    </row>
  </sheetData>
  <sheetProtection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D22" sqref="D22"/>
    </sheetView>
  </sheetViews>
  <sheetFormatPr baseColWidth="10" defaultColWidth="9.140625" defaultRowHeight="1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>
      <c r="A1" s="14" t="s">
        <v>119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45">
      <c r="A6" s="66">
        <v>1</v>
      </c>
      <c r="B6" s="228"/>
      <c r="C6" s="26" t="s">
        <v>68</v>
      </c>
      <c r="D6" s="169" t="s">
        <v>447</v>
      </c>
      <c r="E6" s="119">
        <v>0</v>
      </c>
      <c r="F6" s="120"/>
      <c r="G6" s="211"/>
    </row>
    <row r="7" spans="1:7" s="8" customFormat="1" ht="30">
      <c r="A7" s="66">
        <v>2</v>
      </c>
      <c r="B7" s="228"/>
      <c r="C7" s="26" t="s">
        <v>85</v>
      </c>
      <c r="D7" s="165"/>
      <c r="E7" s="119">
        <v>0</v>
      </c>
      <c r="F7" s="120"/>
      <c r="G7" s="211"/>
    </row>
    <row r="8" spans="1:7" s="8" customFormat="1">
      <c r="A8" s="66">
        <v>2</v>
      </c>
      <c r="B8" s="228"/>
      <c r="C8" s="72" t="s">
        <v>446</v>
      </c>
      <c r="D8" s="165"/>
      <c r="E8" s="119">
        <v>0</v>
      </c>
      <c r="F8" s="120"/>
      <c r="G8" s="211"/>
    </row>
    <row r="9" spans="1:7" s="8" customFormat="1" ht="60">
      <c r="A9" s="67">
        <v>3</v>
      </c>
      <c r="B9" s="228"/>
      <c r="C9" s="41" t="s">
        <v>432</v>
      </c>
      <c r="D9" s="165"/>
      <c r="E9" s="119">
        <v>0</v>
      </c>
      <c r="F9" s="120"/>
      <c r="G9" s="211"/>
    </row>
    <row r="10" spans="1:7" s="8" customFormat="1" ht="30">
      <c r="A10" s="67">
        <v>3</v>
      </c>
      <c r="B10" s="228"/>
      <c r="C10" s="41" t="s">
        <v>78</v>
      </c>
      <c r="D10" s="165"/>
      <c r="E10" s="119">
        <v>0</v>
      </c>
      <c r="F10" s="120"/>
      <c r="G10" s="211"/>
    </row>
    <row r="11" spans="1:7" s="8" customFormat="1" ht="30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>
      <c r="A12" s="70">
        <v>1</v>
      </c>
      <c r="B12" s="76" t="s">
        <v>86</v>
      </c>
      <c r="C12" s="77" t="s">
        <v>69</v>
      </c>
      <c r="D12" s="166"/>
      <c r="E12" s="121">
        <v>0</v>
      </c>
      <c r="F12" s="122"/>
      <c r="G12" s="211"/>
    </row>
    <row r="13" spans="1:7" s="8" customFormat="1" ht="30">
      <c r="A13" s="66">
        <v>2</v>
      </c>
      <c r="B13" s="229"/>
      <c r="C13" s="73" t="s">
        <v>71</v>
      </c>
      <c r="D13" s="165"/>
      <c r="E13" s="119">
        <v>0</v>
      </c>
      <c r="F13" s="120"/>
      <c r="G13" s="211"/>
    </row>
    <row r="14" spans="1:7" s="8" customFormat="1" ht="30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>
      <c r="A16" s="66">
        <v>4</v>
      </c>
      <c r="B16" s="229"/>
      <c r="C16" s="24" t="s">
        <v>77</v>
      </c>
      <c r="D16" s="165"/>
      <c r="E16" s="119">
        <v>0</v>
      </c>
      <c r="F16" s="120"/>
      <c r="G16" s="211"/>
    </row>
    <row r="17" spans="1:7" s="8" customFormat="1" ht="30">
      <c r="A17" s="71">
        <v>5</v>
      </c>
      <c r="B17" s="230"/>
      <c r="C17" s="25" t="s">
        <v>81</v>
      </c>
      <c r="D17" s="167"/>
      <c r="E17" s="123">
        <v>0</v>
      </c>
      <c r="F17" s="124"/>
      <c r="G17" s="211"/>
    </row>
    <row r="18" spans="1:7" s="8" customFormat="1" ht="30">
      <c r="A18" s="67">
        <v>1</v>
      </c>
      <c r="B18" s="231" t="s">
        <v>90</v>
      </c>
      <c r="C18" s="24" t="s">
        <v>65</v>
      </c>
      <c r="D18" s="165"/>
      <c r="E18" s="119">
        <v>0</v>
      </c>
      <c r="F18" s="120"/>
      <c r="G18" s="211"/>
    </row>
    <row r="19" spans="1:7" s="8" customFormat="1" ht="30">
      <c r="A19" s="67">
        <v>1</v>
      </c>
      <c r="B19" s="232"/>
      <c r="C19" s="24" t="s">
        <v>66</v>
      </c>
      <c r="D19" s="165"/>
      <c r="E19" s="119">
        <v>0</v>
      </c>
      <c r="F19" s="120"/>
      <c r="G19" s="211"/>
    </row>
    <row r="20" spans="1:7" s="8" customFormat="1" ht="30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/>
      <c r="G20" s="211"/>
    </row>
    <row r="21" spans="1:7" s="8" customFormat="1" ht="30">
      <c r="A21" s="68">
        <v>2</v>
      </c>
      <c r="B21" s="232"/>
      <c r="C21" s="73" t="s">
        <v>74</v>
      </c>
      <c r="D21" s="165"/>
      <c r="E21" s="119">
        <v>0</v>
      </c>
      <c r="F21" s="120"/>
      <c r="G21" s="211"/>
    </row>
    <row r="22" spans="1:7" s="8" customFormat="1" ht="30">
      <c r="A22" s="68">
        <v>3</v>
      </c>
      <c r="B22" s="232"/>
      <c r="C22" s="24" t="s">
        <v>75</v>
      </c>
      <c r="D22" s="165" t="s">
        <v>429</v>
      </c>
      <c r="E22" s="119">
        <v>0</v>
      </c>
      <c r="F22" s="120"/>
      <c r="G22" s="211"/>
    </row>
    <row r="23" spans="1:7" s="8" customFormat="1" ht="30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0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>
      <c r="A27" s="66">
        <v>4</v>
      </c>
      <c r="B27" s="232"/>
      <c r="C27" s="24" t="s">
        <v>79</v>
      </c>
      <c r="D27" s="165"/>
      <c r="E27" s="119">
        <v>0</v>
      </c>
      <c r="F27" s="120"/>
      <c r="G27" s="211"/>
    </row>
    <row r="28" spans="1:7" s="8" customFormat="1" ht="30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 ht="30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E7" sqref="E7"/>
    </sheetView>
  </sheetViews>
  <sheetFormatPr baseColWidth="10" defaultColWidth="9.140625" defaultRowHeight="1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>
      <c r="A1" s="14" t="s">
        <v>120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80"/>
      <c r="C5" s="24" t="s">
        <v>91</v>
      </c>
      <c r="D5" s="78" t="s">
        <v>134</v>
      </c>
      <c r="E5" s="113">
        <v>0</v>
      </c>
      <c r="F5" s="114"/>
    </row>
    <row r="6" spans="1:7" ht="30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30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10" sqref="E10"/>
    </sheetView>
  </sheetViews>
  <sheetFormatPr baseColWidth="10" defaultColWidth="9.140625"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>
      <c r="A1" s="14" t="s">
        <v>121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221" t="s">
        <v>106</v>
      </c>
      <c r="C5" s="24" t="s">
        <v>93</v>
      </c>
      <c r="D5" s="97"/>
      <c r="E5" s="113">
        <v>0</v>
      </c>
      <c r="F5" s="114"/>
    </row>
    <row r="6" spans="1:7" ht="30">
      <c r="A6" s="31">
        <v>1</v>
      </c>
      <c r="B6" s="222"/>
      <c r="C6" s="24" t="s">
        <v>94</v>
      </c>
      <c r="D6" s="169" t="s">
        <v>449</v>
      </c>
      <c r="E6" s="113">
        <v>0</v>
      </c>
      <c r="F6" s="114"/>
    </row>
    <row r="7" spans="1:7" ht="30">
      <c r="A7" s="31">
        <v>1</v>
      </c>
      <c r="B7" s="222"/>
      <c r="C7" s="24" t="s">
        <v>95</v>
      </c>
      <c r="D7" s="169" t="s">
        <v>450</v>
      </c>
      <c r="E7" s="113">
        <v>0</v>
      </c>
      <c r="F7" s="114"/>
    </row>
    <row r="8" spans="1:7" ht="30">
      <c r="A8" s="31">
        <v>2</v>
      </c>
      <c r="B8" s="222"/>
      <c r="C8" s="24" t="s">
        <v>98</v>
      </c>
      <c r="D8" s="97"/>
      <c r="E8" s="113">
        <v>0</v>
      </c>
      <c r="F8" s="114"/>
    </row>
    <row r="9" spans="1:7">
      <c r="A9" s="31">
        <v>2</v>
      </c>
      <c r="B9" s="222"/>
      <c r="C9" s="41" t="s">
        <v>101</v>
      </c>
      <c r="D9" s="97"/>
      <c r="E9" s="113">
        <v>0</v>
      </c>
      <c r="F9" s="114"/>
    </row>
    <row r="10" spans="1:7" ht="45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0">
      <c r="A11" s="31">
        <v>1</v>
      </c>
      <c r="B11" s="222"/>
      <c r="C11" s="41" t="s">
        <v>97</v>
      </c>
      <c r="D11" s="97"/>
      <c r="E11" s="113">
        <v>0</v>
      </c>
      <c r="F11" s="114"/>
    </row>
    <row r="12" spans="1:7" ht="45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30">
      <c r="A13" s="31">
        <v>2</v>
      </c>
      <c r="B13" s="222"/>
      <c r="C13" s="41" t="s">
        <v>100</v>
      </c>
      <c r="D13" s="97"/>
      <c r="E13" s="113">
        <v>0</v>
      </c>
      <c r="F13" s="114"/>
    </row>
    <row r="14" spans="1:7" ht="30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/>
    </row>
    <row r="15" spans="1:7" ht="30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/>
    </row>
    <row r="16" spans="1:7" ht="45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45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0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0">
      <c r="A19" s="32">
        <v>4</v>
      </c>
      <c r="B19" s="223"/>
      <c r="C19" s="25" t="s">
        <v>104</v>
      </c>
      <c r="D19" s="99"/>
      <c r="E19" s="117">
        <v>0</v>
      </c>
      <c r="F19" s="118"/>
    </row>
  </sheetData>
  <sheetProtection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0"/>
  <sheetViews>
    <sheetView topLeftCell="A6" workbookViewId="0">
      <selection activeCell="F28" sqref="F28"/>
    </sheetView>
  </sheetViews>
  <sheetFormatPr baseColWidth="10" defaultColWidth="9.140625" defaultRowHeight="1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>
      <c r="A1" s="109" t="s">
        <v>148</v>
      </c>
      <c r="E1" s="234" t="str">
        <f>'SUMMARY (Stage)'!E1</f>
        <v>NIGER</v>
      </c>
      <c r="F1" s="235"/>
      <c r="G1" s="236"/>
    </row>
    <row r="2" spans="1:8">
      <c r="A2" s="16" t="s">
        <v>467</v>
      </c>
      <c r="E2" s="237">
        <f>'SUMMARY (Stage)'!F1</f>
        <v>42165</v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30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10</v>
      </c>
      <c r="C9" s="160">
        <f>SUM(Legislation!E:E)</f>
        <v>2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3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2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6</v>
      </c>
      <c r="C12" s="160">
        <f>SUM('Data coll &amp; ax'!E:E)</f>
        <v>3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23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7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7</v>
      </c>
      <c r="C15" s="160">
        <f>SUM('Lab dx'!E:E)</f>
        <v>3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19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5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14</v>
      </c>
      <c r="C18" s="160">
        <f>SUM(IEC!E:E)</f>
        <v>4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18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1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23</v>
      </c>
      <c r="C21" s="160">
        <f>SUM('Prev &amp; Ctrl'!E:E)</f>
        <v>2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9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0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2</v>
      </c>
      <c r="C24" s="160">
        <f>SUM('Dog popn'!E:E)</f>
        <v>1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5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0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15</v>
      </c>
      <c r="C27" s="160">
        <f>SUM('Cross-cutting issues'!E:E)</f>
        <v>0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U5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baseColWidth="10" defaultColWidth="9.140625" defaultRowHeight="1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>
      <c r="A1" s="109" t="s">
        <v>148</v>
      </c>
      <c r="E1" s="163" t="str">
        <f>IF(ISBLANK('Country profile'!E4:I4),"",UPPER('Country profile'!E4:I4))</f>
        <v>NIGER</v>
      </c>
      <c r="F1" s="164">
        <f>IF(ISBLANK('Country profile'!F14:I14),"",'Country profile'!F14:I14)</f>
        <v>42165</v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>
      <c r="A6" s="154">
        <v>0</v>
      </c>
      <c r="B6" s="135" t="str">
        <f t="array" ref="B6">IF(ROWS(B$6:B6)&lt;=$A$7,INDEX(Legislation!$C$5:$C$16,SMALL(IF(STAGE=0,IF(STATUS=0,ROW(STATUS)-ROW(Legislation!$E$5)+1)),ROWS(B$6:B6))),"")</f>
        <v>A case definition for human rabies is available</v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 xml:space="preserve">Contacts to an international rabies reference laboratory or international collaborating/reference center are established </v>
      </c>
      <c r="I6" s="49" t="str">
        <f t="array" ref="I6">IF(ROWS(I$6:I6)&lt;=$G$8,INDEX('Lab dx'!$C$5:$C$14,SMALL(IF(labstage=0,IF(labstatus=1,ROW(labstatus)-ROW('Lab dx'!$F$5)+1)),ROWS(I$6:I6))),"")</f>
        <v/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>
      <c r="A7" s="144">
        <f>SUMPRODUCT((STAGE=0)*(STATUS=0))</f>
        <v>1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/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2</v>
      </c>
      <c r="H7" s="141" t="str">
        <f t="array" ref="H7">IF(ROWS(H$6:H7)&lt;=$G$7,INDEX('Lab dx'!$C$5:$C$14,SMALL(IF(labstage=0,IF(labstatus=0,ROW(labstatus)-ROW('Lab dx'!$E$5)+1)),ROWS(H$6:H7))),"")</f>
        <v>Several rabies suspect sample of either animals or humans is submitted to an international rabies reference laboratory for confirmation</v>
      </c>
      <c r="I7" s="52" t="str">
        <f t="array" ref="I7">IF(ROWS(I$6:I7)&lt;=$G$8,INDEX('Lab dx'!$C$5:$C$14,SMALL(IF(labstage=0,IF(labstatus=1,ROW(labstatus)-ROW('Lab dx'!$F$5)+1)),ROWS(I$6:I7))),"")</f>
        <v/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>
      <c r="A8" s="144">
        <f>SUMPRODUCT((STAGE=0)*(STATUS=1))</f>
        <v>1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0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 human rabies case definition has been disseminated to relevant professionals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>Rabies exposure (dog bite) reporting and documentation have been reviewed and data compiled</v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Studies on Knowledge, Attitude and Practice (KAP survey) on rabies have been conducted in pilot areas</v>
      </c>
      <c r="L11" s="86" t="str">
        <f t="array" ref="L11">IF(ROWS(L$11:L11)&lt;=$J$13,INDEX(IEC!$C$5:$C$22,SMALL(IF(iecstage=1,IF(iecstatus=1,ROW(iecstatus)-ROW(IEC!$E$5)+1)),ROWS(L$11:L11))),"")</f>
        <v>Public awareness campaigns have been initiated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Distribution of functional rabies treatment centers in the country (e.g. recording number of patients per day, number of doses currently used)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>Dog population studies to determine size, turn-over and accessibility have been conducted in pilot areas</v>
      </c>
      <c r="R11" s="86" t="str">
        <f t="array" ref="R11">IF(ROWS(R$11:R11)&lt;=$P$13,INDEX('Dog popn'!$C$5:$C$7,SMALL(IF(dogstage=1,IF(dogstatus=1,ROW(dogstatus)-ROW('Dog popn'!$E$5)+1)),ROWS(R$11:R11))),"")</f>
        <v/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Identification of main national stakeholders in rabies prevention and control has been carried out</v>
      </c>
      <c r="U11" s="49" t="str">
        <f t="array" ref="U11">IF(ROWS(U$11:U11)&lt;=$S$13,INDEX('Cross-cutting issues'!$C$5:$C$19,SMALL(IF(crossstage=1,IF(crossstatus=1,ROW(crossstatus)-ROW('Cross-cutting issues'!$E$5)+1)),ROWS(U$11:U11))),"")</f>
        <v/>
      </c>
    </row>
    <row r="12" spans="1:21" s="51" customFormat="1" ht="51">
      <c r="A12" s="147">
        <f>SUMPRODUCT((STAGE=1)*(STATUS=0))</f>
        <v>6</v>
      </c>
      <c r="B12" s="139" t="str">
        <f t="array" ref="B12">IF(ROWS(B$11:B12)&lt;=$A$12,INDEX(Legislation!$C$5:$C$16,SMALL(IF(STAGE=1,IF(STATUS=0,ROW(STATUS)-ROW(Legislation!$E$5)+1)),ROWS(B$11:B12))),"")</f>
        <v>There is a legal framework</v>
      </c>
      <c r="C12" s="87" t="str">
        <f t="array" ref="C12">IF(ROWS(C$11:C12)&lt;=$A$13,INDEX(Legislation!$C$5:$C$16,SMALL(IF(STAGE=1,IF(STATUS=1,ROW(STATUS)-ROW(Legislation!$E$5)+1)),ROWS(C$11:C12))),"")</f>
        <v/>
      </c>
      <c r="D12" s="59">
        <f>SUMPRODUCT((datastage=1)*(datastatus=0))</f>
        <v>1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6</v>
      </c>
      <c r="K12" s="137" t="str">
        <f t="array" ref="K12">IF(ROWS(K$11:K12)&lt;=$J$12,INDEX(IEC!$C$5:$C$22,SMALL(IF(iecstage=1,IF(iecstatus=0,ROW(iecstatus)-ROW(IEC!$E$5)+1)),ROWS(K$11:K12))),"")</f>
        <v>A rabies communication plan has been developed</v>
      </c>
      <c r="L12" s="87" t="str">
        <f t="array" ref="L12">IF(ROWS(L$11:L12)&lt;=$J$13,INDEX(IEC!$C$5:$C$22,SMALL(IF(iecstage=1,IF(iecstatus=1,ROW(iecstatus)-ROW(IEC!$E$5)+1)),ROWS(L$11:L12))),"")</f>
        <v>Vaccination of domestic dogs is promoted and conducted in some areas</v>
      </c>
      <c r="M12" s="57">
        <f>SUMPRODUCT((prevstage=1)*(prevstatus=0))</f>
        <v>4</v>
      </c>
      <c r="N12" s="141" t="str">
        <f t="array" ref="N12">IF(ROWS(N$11:N12)&lt;=$M$12,INDEX('Prev &amp; Ctrl'!$C$5:$C$29,SMALL(IF(prevstage=1,IF(prevstatus=0,ROW(prevstatus)-ROW('Prev &amp; Ctrl'!$E$5)+1)),ROWS(N$11:N12))),"")</f>
        <v>Dog rabies vaccines available and access has been scaled up</v>
      </c>
      <c r="O12" s="52" t="str">
        <f t="array" ref="O12">IF(ROWS(O$11:O12)&lt;=$M$13,INDEX('Prev &amp; Ctrl'!$C$5:$C$29,SMALL(IF(prevstage=1,IF(prevstatus=1,ROW(prevstatus)-ROW('Prev &amp; Ctrl'!$E$5)+1)),ROWS(O$11:O12))),"")</f>
        <v/>
      </c>
      <c r="P12" s="53">
        <f>SUMPRODUCT((dogstage=1)*(dogstatus=0))</f>
        <v>1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5</v>
      </c>
      <c r="T12" s="141" t="str">
        <f t="array" ref="T12">IF(ROWS(T$11:T12)&lt;=$S$12,INDEX('Cross-cutting issues'!$C$5:$C$19,SMALL(IF(crossstage=1,IF(crossstatus=0,ROW(crossstatus)-ROW('Cross-cutting issues'!$E$5)+1)),ROWS(T$11:T12))),"")</f>
        <v>Stakeholder consultations held</v>
      </c>
      <c r="U12" s="52" t="str">
        <f t="array" ref="U12">IF(ROWS(U$11:U12)&lt;=$S$13,INDEX('Cross-cutting issues'!$C$5:$C$19,SMALL(IF(crossstage=1,IF(crossstatus=1,ROW(crossstatus)-ROW('Cross-cutting issues'!$E$5)+1)),ROWS(U$11:U12))),"")</f>
        <v/>
      </c>
    </row>
    <row r="13" spans="1:21" s="51" customFormat="1" ht="38.25">
      <c r="A13" s="147">
        <f>SUMPRODUCT((STAGE=1)*(STATUS=1))</f>
        <v>1</v>
      </c>
      <c r="B13" s="139" t="str">
        <f t="array" ref="B13">IF(ROWS(B$11:B13)&lt;=$A$12,INDEX(Legislation!$C$5:$C$16,SMALL(IF(STAGE=1,IF(STATUS=0,ROW(STATUS)-ROW(Legislation!$E$5)+1)),ROWS(B$11:B13))),"")</f>
        <v xml:space="preserve">If there is a legal framework, the framework has been reviewed in terms of how current it is.  </v>
      </c>
      <c r="C13" s="87" t="str">
        <f t="array" ref="C13">IF(ROWS(C$11:C13)&lt;=$A$13,INDEX(Legislation!$C$5:$C$16,SMALL(IF(STAGE=1,IF(STATUS=1,ROW(STATUS)-ROW(Legislation!$E$5)+1)),ROWS(C$11:C13))),"")</f>
        <v/>
      </c>
      <c r="D13" s="59">
        <f>SUMPRODUCT((datastage=1)*(datastatus=1))</f>
        <v>2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/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2</v>
      </c>
      <c r="K13" s="137" t="str">
        <f t="array" ref="K13">IF(ROWS(K$11:K13)&lt;=$J$12,INDEX(IEC!$C$5:$C$22,SMALL(IF(iecstage=1,IF(iecstatus=0,ROW(iecstatus)-ROW(IEC!$E$5)+1)),ROWS(K$11:K13))),"")</f>
        <v>Education on rabies prevention and control for communities, including dog bite prevention and management of dog bites have been explored</v>
      </c>
      <c r="L13" s="87" t="str">
        <f t="array" ref="L13">IF(ROWS(L$11:L13)&lt;=$J$13,INDEX(IEC!$C$5:$C$22,SMALL(IF(iecstage=1,IF(iecstatus=1,ROW(iecstatus)-ROW(IEC!$E$5)+1)),ROWS(L$11:L13))),"")</f>
        <v/>
      </c>
      <c r="M13" s="57">
        <f>SUMPRODUCT((prevstage=1)*(prevstatus=1))</f>
        <v>1</v>
      </c>
      <c r="N13" s="141" t="str">
        <f t="array" ref="N13">IF(ROWS(N$11:N13)&lt;=$M$12,INDEX('Prev &amp; Ctrl'!$C$5:$C$29,SMALL(IF(prevstage=1,IF(prevstatus=0,ROW(prevstatus)-ROW('Prev &amp; Ctrl'!$E$5)+1)),ROWS(N$11:N13))),"")</f>
        <v>Organization of rabies control activities (at least in pilot areas) have been conducted</v>
      </c>
      <c r="O13" s="52" t="str">
        <f t="array" ref="O13">IF(ROWS(O$11:O13)&lt;=$M$13,INDEX('Prev &amp; Ctrl'!$C$5:$C$29,SMALL(IF(prevstage=1,IF(prevstatus=1,ROW(prevstatus)-ROW('Prev &amp; Ctrl'!$E$5)+1)),ROWS(O$11:O13))),"")</f>
        <v/>
      </c>
      <c r="P13" s="53">
        <f>SUMPRODUCT((dogstage=1)*(dogstatus=1))</f>
        <v>0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0</v>
      </c>
      <c r="T13" s="141" t="str">
        <f t="array" ref="T13">IF(ROWS(T$11:T13)&lt;=$S$12,INDEX('Cross-cutting issues'!$C$5:$C$19,SMALL(IF(crossstage=1,IF(crossstatus=0,ROW(crossstatus)-ROW('Cross-cutting issues'!$E$5)+1)),ROWS(T$11:T13))),"")</f>
        <v>Intersectoral rabies task force, committee or working group established</v>
      </c>
      <c r="U13" s="52" t="str">
        <f t="array" ref="U13">IF(ROWS(U$11:U13)&lt;=$S$13,INDEX('Cross-cutting issues'!$C$5:$C$19,SMALL(IF(crossstage=1,IF(crossstatus=1,ROW(crossstatus)-ROW('Cross-cutting issues'!$E$5)+1)),ROWS(U$11:U13))),"")</f>
        <v/>
      </c>
    </row>
    <row r="14" spans="1:21" s="51" customFormat="1" ht="63.75">
      <c r="A14" s="148"/>
      <c r="B14" s="139" t="str">
        <f t="array" ref="B14">IF(ROWS(B$11:B14)&lt;=$A$12,INDEX(Legislation!$C$5:$C$16,SMALL(IF(STAGE=1,IF(STATUS=0,ROW(STATUS)-ROW(Legislation!$E$5)+1)),ROWS(B$11:B14))),"")</f>
        <v>Rabies is defined as a notifiable disease in humans and animals in the framework</v>
      </c>
      <c r="C14" s="87" t="str">
        <f t="array" ref="C14">IF(ROWS(C$11:C14)&lt;=$A$13,INDEX(Legislation!$C$5:$C$16,SMALL(IF(STAGE=1,IF(STATUS=1,ROW(STATUS)-ROW(Legislation!$E$5)+1)),ROWS(C$11:C14))),"")</f>
        <v/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>Responsible dog ownership and vaccination of both owned and ownerless dogs have been promoted</v>
      </c>
      <c r="L14" s="87" t="str">
        <f t="array" ref="L14">IF(ROWS(L$11:L14)&lt;=$J$13,INDEX(IEC!$C$5:$C$22,SMALL(IF(iecstage=1,IF(iecstatus=1,ROW(iecstatus)-ROW(IEC!$E$5)+1)),ROWS(L$11:L14))),"")</f>
        <v/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>Protocols for coordinated action on reported outbreaks have been elaborated</v>
      </c>
      <c r="O14" s="52" t="str">
        <f t="array" ref="O14">IF(ROWS(O$11:O14)&lt;=$M$13,INDEX('Prev &amp; Ctrl'!$C$5:$C$29,SMALL(IF(prevstage=1,IF(prevstatus=1,ROW(prevstatus)-ROW('Prev &amp; Ctrl'!$E$5)+1)),ROWS(O$11:O14))),"")</f>
        <v/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>Based from pilot area experience, a short term rabies action plan has been elaborated and endorsed by relevant stakeholders at national and local levels</v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38.25">
      <c r="A15" s="148"/>
      <c r="B15" s="139" t="str">
        <f t="array" ref="B15">IF(ROWS(B$11:B15)&lt;=$A$12,INDEX(Legislation!$C$5:$C$16,SMALL(IF(STAGE=1,IF(STATUS=0,ROW(STATUS)-ROW(Legislation!$E$5)+1)),ROWS(B$11:B15))),"")</f>
        <v>Legislation includes dog keeping and compulsory rabies vaccination</v>
      </c>
      <c r="C15" s="87" t="str">
        <f t="array" ref="C15">IF(ROWS(C$11:C15)&lt;=$A$13,INDEX(Legislation!$C$5:$C$16,SMALL(IF(STAGE=1,IF(STATUS=1,ROW(STATUS)-ROW(Legislation!$E$5)+1)),ROWS(C$11:C15))),"")</f>
        <v/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>Sensitization of community leaders and authorities have been initiated</v>
      </c>
      <c r="L15" s="87" t="str">
        <f t="array" ref="L15">IF(ROWS(L$11:L15)&lt;=$J$13,INDEX(IEC!$C$5:$C$22,SMALL(IF(iecstage=1,IF(iecstatus=1,ROW(iecstatus)-ROW(IEC!$E$5)+1)),ROWS(L$11:L15))),"")</f>
        <v/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>Mechanisms for mobilizing emergency funds in case of an outbreak have been identified</v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38.25">
      <c r="A16" s="148"/>
      <c r="B16" s="139" t="str">
        <f t="array" ref="B16">IF(ROWS(B$11:B16)&lt;=$A$12,INDEX(Legislation!$C$5:$C$16,SMALL(IF(STAGE=1,IF(STATUS=0,ROW(STATUS)-ROW(Legislation!$E$5)+1)),ROWS(B$11:B16))),"")</f>
        <v>Legislation includes SOPs on outbreak declaration and response</v>
      </c>
      <c r="C16" s="87" t="str">
        <f t="array" ref="C16">IF(ROWS(C$11:C16)&lt;=$A$13,INDEX(Legislation!$C$5:$C$16,SMALL(IF(STAGE=1,IF(STATUS=1,ROW(STATUS)-ROW(Legislation!$E$5)+1)),ROWS(C$11:C16))),"")</f>
        <v/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>Plans for training of trainers, refresher courses on rabies for professionals in human and animal health have been developed</v>
      </c>
      <c r="L16" s="87" t="str">
        <f t="array" ref="L16">IF(ROWS(L$11:L16)&lt;=$J$13,INDEX(IEC!$C$5:$C$22,SMALL(IF(iecstage=1,IF(iecstatus=1,ROW(iecstatus)-ROW(IEC!$E$5)+1)),ROWS(L$11:L16))),"")</f>
        <v/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ht="25.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/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ht="51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51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/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Coordinated rabies surveillance systems covering the entire country have been established, including agreed SOPs</v>
      </c>
      <c r="F20" s="86" t="str">
        <f t="array" ref="F20">IF(ROWS(F$20:F20)&lt;=$D$22,INDEX('Data coll &amp; ax'!$C$5:$C$13,SMALL(IF(datastage=2,IF(datastatus=1,ROW(datastatus)-ROW('Data coll &amp; ax'!$E$5)+1)),ROWS(F$20:F20))),"")</f>
        <v>A reporting and feedback mechanism between all stakeholders (including local and national, human and animal health offices) has been established</v>
      </c>
      <c r="G20" s="50"/>
      <c r="H20" s="140" t="str">
        <f t="array" ref="H20">IF(ROWS(H$20:H20)&lt;=$G$21,INDEX('Lab dx'!$C$5:$C$14,SMALL(IF(labstage=2,IF(labstatus=0,ROW(labstatus)-ROW('Lab dx'!$E$5)+1)),ROWS(H$20:H20))),"")</f>
        <v>Capacity for confirmatory rabies diagnosis in at least one laboratory of the country has been established</v>
      </c>
      <c r="I20" s="49" t="str">
        <f t="array" ref="I20">IF(ROWS(I$20:I20)&lt;=$G$22,INDEX('Lab dx'!$C$5:$C$14,SMALL(IF(labstage=2,IF(labstatus=1,ROW(labstatus)-ROW('Lab dx'!$F$5)+1)),ROWS(I$20:I20))),"")</f>
        <v>Mechanisms and capacity for sample collection and transport have been established</v>
      </c>
      <c r="J20" s="50"/>
      <c r="K20" s="135" t="str">
        <f t="array" ref="K20">IF(ROWS(K$20:K20)&lt;=$J$21,INDEX(IEC!$C$5:$C$22,SMALL(IF(iecstage=2,IF(iecstatus=0,ROW(iecstatus)-ROW(IEC!$E$5)+1)),ROWS(K$20:K20))),"")</f>
        <v>Rabies communication plan updated (e.g. Campaigns to promote responsible dog ownership have been expanded to more areas)</v>
      </c>
      <c r="L20" s="86" t="str">
        <f t="array" ref="L20">IF(ROWS(L$20:L20)&lt;=$J$22,INDEX(IEC!$C$5:$C$22,SMALL(IF(iecstage=2,IF(iecstatus=1,ROW(iecstatus)-ROW(IEC!$E$5)+1)),ROWS(L$20:L20))),"")</f>
        <v>A reporting and feedback mechanism between all stakeholders (both local and national, human and animal health offices) has been established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Human biologics have been made available and accessible to most parts of the country</v>
      </c>
      <c r="O20" s="49" t="str">
        <f t="array" ref="O20">IF(ROWS(O$20:O20)&lt;=$M$22,INDEX('Prev &amp; Ctrl'!$C$5:$C$29,SMALL(IF(prevstage=2,IF(prevstatus=1,ROW(prevstatus)-ROW('Prev &amp; Ctrl'!$E$5)+1)),ROWS(O$20:O20))),"")</f>
        <v>Dog vaccination campaigns are regularly implemented in response to human cases and animal outbreaks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Mechanisms for regular intersectoral collaboration are in place and implemented</v>
      </c>
      <c r="U20" s="49" t="str">
        <f t="array" ref="U20">IF(ROWS(U$20:U20)&lt;=$S$22,INDEX('Cross-cutting issues'!$C$5:$C$19,SMALL(IF(crossstage=2,IF(crossstatus=1,ROW(crossstatus)-ROW('Cross-cutting issues'!$E$5)+1)),ROWS(U$20:U20))),"")</f>
        <v/>
      </c>
    </row>
    <row r="21" spans="1:21" s="51" customFormat="1" ht="63.75">
      <c r="A21" s="147">
        <f>SUMPRODUCT((STAGE=2)*(STATUS=0))</f>
        <v>3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2</v>
      </c>
      <c r="E21" s="137" t="str">
        <f t="array" ref="E21">IF(ROWS(E$20:E21)&lt;=$D$21,INDEX('Data coll &amp; ax'!$C$5:$C$13,SMALL(IF(datastage=2,IF(datastatus=0,ROW(datastatus)-ROW('Data coll &amp; ax'!$E$5)+1)),ROWS(E$20:E21))),"")</f>
        <v>Collection of health economic data on rabies control, availability of some local or national health economic data to make the case for rabies control investment</v>
      </c>
      <c r="F21" s="87" t="str">
        <f t="array" ref="F21">IF(ROWS(F$20:F21)&lt;=$D$22,INDEX('Data coll &amp; ax'!$C$5:$C$13,SMALL(IF(datastage=2,IF(datastatus=1,ROW(datastatus)-ROW('Data coll &amp; ax'!$E$5)+1)),ROWS(F$20:F21))),"")</f>
        <v/>
      </c>
      <c r="G21" s="53">
        <f>SUMPRODUCT((labstage=2)*(labstatus=0))</f>
        <v>2</v>
      </c>
      <c r="H21" s="141" t="str">
        <f t="array" ref="H21">IF(ROWS(H$20:H21)&lt;=$G$21,INDEX('Lab dx'!$C$5:$C$14,SMALL(IF(labstage=2,IF(labstatus=0,ROW(labstatus)-ROW('Lab dx'!$E$5)+1)),ROWS(H$20:H21))),"")</f>
        <v>At least 200 samples from suspected cases in dogs in the country are tested annually</v>
      </c>
      <c r="I21" s="52" t="str">
        <f t="array" ref="I21">IF(ROWS(I$20:I21)&lt;=$G$22,INDEX('Lab dx'!$C$5:$C$14,SMALL(IF(labstage=2,IF(labstatus=1,ROW(labstatus)-ROW('Lab dx'!$F$5)+1)),ROWS(I$20:I21))),"")</f>
        <v>At least 50 samples from suspected cases in other susceptible domestic and wild animal species in the country are tested annually</v>
      </c>
      <c r="J21" s="53">
        <f>SUMPRODUCT((iecstage=2)*(iecstatus=0))</f>
        <v>3</v>
      </c>
      <c r="K21" s="137" t="str">
        <f t="array" ref="K21">IF(ROWS(K$20:K21)&lt;=$J$21,INDEX(IEC!$C$5:$C$22,SMALL(IF(iecstage=2,IF(iecstatus=0,ROW(iecstatus)-ROW(IEC!$E$5)+1)),ROWS(K$20:K21))),"")</f>
        <v>Public awareness campaigns are directed and adapted to specific target groups</v>
      </c>
      <c r="L21" s="87" t="str">
        <f t="array" ref="L21">IF(ROWS(L$20:L21)&lt;=$J$22,INDEX(IEC!$C$5:$C$22,SMALL(IF(iecstage=2,IF(iecstatus=1,ROW(iecstatus)-ROW(IEC!$E$5)+1)),ROWS(L$20:L21))),"")</f>
        <v/>
      </c>
      <c r="M21" s="57">
        <f>SUMPRODUCT((prevstage=2)*(prevstatus=0))</f>
        <v>5</v>
      </c>
      <c r="N21" s="141" t="str">
        <f t="array" ref="N21">IF(ROWS(N$20:N21)&lt;=$M$21,INDEX('Prev &amp; Ctrl'!$C$5:$C$29,SMALL(IF(prevstage=2,IF(prevstatus=0,ROW(prevstatus)-ROW('Prev &amp; Ctrl'!$E$5)+1)),ROWS(N$20:N21))),"")</f>
        <v>Nerve tissue vaccine is being phased out</v>
      </c>
      <c r="O21" s="52" t="str">
        <f t="array" ref="O21">IF(ROWS(O$20:O21)&lt;=$M$22,INDEX('Prev &amp; Ctrl'!$C$5:$C$29,SMALL(IF(prevstage=2,IF(prevstatus=1,ROW(prevstatus)-ROW('Prev &amp; Ctrl'!$E$5)+1)),ROWS(O$20:O21))),"")</f>
        <v/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4</v>
      </c>
      <c r="T21" s="141" t="str">
        <f t="array" ref="T21">IF(ROWS(T$20:T21)&lt;=$S$21,INDEX('Cross-cutting issues'!$C$5:$C$19,SMALL(IF(crossstage=2,IF(crossstatus=0,ROW(crossstatus)-ROW('Cross-cutting issues'!$E$5)+1)),ROWS(T$20:T21))),"")</f>
        <v>Role of private sector has been explained more in detail.</v>
      </c>
      <c r="U21" s="52" t="str">
        <f t="array" ref="U21">IF(ROWS(U$20:U21)&lt;=$S$22,INDEX('Cross-cutting issues'!$C$5:$C$19,SMALL(IF(crossstage=2,IF(crossstatus=1,ROW(crossstatus)-ROW('Cross-cutting issues'!$E$5)+1)),ROWS(U$20:U21))),"")</f>
        <v/>
      </c>
    </row>
    <row r="22" spans="1:21" s="51" customFormat="1" ht="63.75">
      <c r="A22" s="147">
        <f>SUMPRODUCT((STAGE=2)*(STATUS=1))</f>
        <v>0</v>
      </c>
      <c r="B22" s="137" t="str">
        <f t="array" ref="B22">IF(ROWS(B$20:B22)&lt;=$A$21,INDEX(Legislation!$C$5:$C$16,SMALL(IF(STAGE=2,IF(STATUS=0,ROW(STATUS)-ROW(Legislation!$E$5)+1)),ROWS(B$20:B22))),"")</f>
        <v>Legal frameworks are in the process of being updated to include specifications on international movements of animals, preferably also compulsory vaccination of dogs</v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1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2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/>
      </c>
      <c r="J22" s="53">
        <f>SUMPRODUCT((iecstage=2)*(iecstatus=1))</f>
        <v>1</v>
      </c>
      <c r="K22" s="137" t="str">
        <f t="array" ref="K22">IF(ROWS(K$20:K22)&lt;=$J$21,INDEX(IEC!$C$5:$C$22,SMALL(IF(iecstage=2,IF(iecstatus=0,ROW(iecstatus)-ROW(IEC!$E$5)+1)),ROWS(K$20:K22))),"")</f>
        <v>Training of medical and veterinary personnel has been continued</v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1</v>
      </c>
      <c r="N22" s="141" t="str">
        <f t="array" ref="N22">IF(ROWS(N$20:N22)&lt;=$M$21,INDEX('Prev &amp; Ctrl'!$C$5:$C$29,SMALL(IF(prevstage=2,IF(prevstatus=0,ROW(prevstatus)-ROW('Prev &amp; Ctrl'!$E$5)+1)),ROWS(N$20:N22))),"")</f>
        <v>Only quality dog vaccines in accordance with OIE standards are being used</v>
      </c>
      <c r="O22" s="52" t="str">
        <f t="array" ref="O22">IF(ROWS(O$20:O22)&lt;=$M$22,INDEX('Prev &amp; Ctrl'!$C$5:$C$29,SMALL(IF(prevstage=2,IF(prevstatus=1,ROW(prevstatus)-ROW('Prev &amp; Ctrl'!$E$5)+1)),ROWS(O$20:O22))),"")</f>
        <v/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0</v>
      </c>
      <c r="T22" s="141" t="str">
        <f t="array" ref="T22">IF(ROWS(T$20:T22)&lt;=$S$21,INDEX('Cross-cutting issues'!$C$5:$C$19,SMALL(IF(crossstage=2,IF(crossstatus=0,ROW(crossstatus)-ROW('Cross-cutting issues'!$E$5)+1)),ROWS(T$20:T22))),"")</f>
        <v>A national intersectoral programme and strategy for rabies prevention, control and elimination has been drafted and shared with all relevant parties</v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51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>SOPs on IBCM have been agreed upon, including sharing of information between sectors</v>
      </c>
      <c r="O23" s="52" t="str">
        <f t="array" ref="O23">IF(ROWS(O$20:O23)&lt;=$M$22,INDEX('Prev &amp; Ctrl'!$C$5:$C$29,SMALL(IF(prevstage=2,IF(prevstatus=1,ROW(prevstatus)-ROW('Prev &amp; Ctrl'!$E$5)+1)),ROWS(O$20:O23))),"")</f>
        <v/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>Government resources identified and allocated for rabies control</v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38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>SOPs for the observation of dogs involved in biting incidents available</v>
      </c>
      <c r="O24" s="52" t="str">
        <f t="array" ref="O24">IF(ROWS(O$20:O24)&lt;=$M$22,INDEX('Prev &amp; Ctrl'!$C$5:$C$29,SMALL(IF(prevstage=2,IF(prevstatus=1,ROW(prevstatus)-ROW('Prev &amp; Ctrl'!$E$5)+1)),ROWS(O$20:O24))),"")</f>
        <v/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ht="38.25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/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animal samples</v>
      </c>
      <c r="I29" s="49" t="str">
        <f t="array" ref="I29">IF(ROWS(I$29:I29)&lt;=$G$31,INDEX('Lab dx'!$C$5:$C$14,SMALL(IF(labstage=3,IF(labstatus=1,ROW(labstatus)-ROW('Lab dx'!$F$5)+1)),ROWS(I$29:I29))),"")</f>
        <v/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/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/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>Responsible dog ownership promotion has been included into regular rabies awareness campaigns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/>
      </c>
    </row>
    <row r="30" spans="1:21" s="51" customFormat="1" ht="38.25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2</v>
      </c>
      <c r="E30" s="137" t="str">
        <f t="array" ref="E30">IF(ROWS(E$29:E30)&lt;=$D$30,INDEX('Data coll &amp; ax'!$C$5:$C$13,SMALL(IF(datastage=3,IF(datastatus=0,ROW(datastatus)-ROW('Data coll &amp; ax'!$E$5)+1)),ROWS(E$29:E30))),"")</f>
        <v>Collection of health economic data on rabies control at national level has been ongoing</v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3</v>
      </c>
      <c r="H30" s="141" t="str">
        <f t="array" ref="H30">IF(ROWS(H$29:H30)&lt;=$G$30,INDEX('Lab dx'!$C$5:$C$14,SMALL(IF(labstage=3,IF(labstatus=0,ROW(labstatus)-ROW('Lab dx'!$E$5)+1)),ROWS(H$29:H30))),"")</f>
        <v>Laboratory diagnosis is available at central and provincial or district levels for human samples</v>
      </c>
      <c r="I30" s="52" t="str">
        <f t="array" ref="I30">IF(ROWS(I$29:I30)&lt;=$G$31,INDEX('Lab dx'!$C$5:$C$14,SMALL(IF(labstage=3,IF(labstatus=1,ROW(labstatus)-ROW('Lab dx'!$F$5)+1)),ROWS(I$29:I30))),"")</f>
        <v/>
      </c>
      <c r="J30" s="53">
        <f>SUMPRODUCT((iecstage=3)*(iecstatus=0))</f>
        <v>3</v>
      </c>
      <c r="K30" s="137" t="str">
        <f t="array" ref="K30">IF(ROWS(K$29:K30)&lt;=$J$30,INDEX(IEC!$C$5:$C$22,SMALL(IF(iecstage=3,IF(iecstatus=0,ROW(iecstatus)-ROW(IEC!$E$5)+1)),ROWS(K$29:K30))),"")</f>
        <v>Continue large scale public awareness campaigns promoting dog vaccination</v>
      </c>
      <c r="L30" s="87" t="str">
        <f t="array" ref="L30">IF(ROWS(L$29:L30)&lt;=$J$31,INDEX(IEC!$C$5:$C$22,SMALL(IF(iecstage=3,IF(iecstatus=1,ROW(iecstatus)-ROW(IEC!$E$5)+1)),ROWS(L$29:L30))),"")</f>
        <v/>
      </c>
      <c r="M30" s="57">
        <f>SUMPRODUCT((prevstage=3)*(prevstatus=0))</f>
        <v>6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/>
      </c>
      <c r="P30" s="53">
        <f>SUMPRODUCT((dogstage=3)*(dogstatus=0))</f>
        <v>1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3</v>
      </c>
      <c r="T30" s="141" t="str">
        <f t="array" ref="T30">IF(ROWS(T$29:T30)&lt;=$S$30,INDEX('Cross-cutting issues'!$C$5:$C$19,SMALL(IF(crossstage=3,IF(crossstatus=0,ROW(crossstatus)-ROW('Cross-cutting issues'!$E$5)+1)),ROWS(T$29:T30))),"")</f>
        <v>Evaluation of human rabies interventions (eg PEP monitoring human patients)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51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0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0</v>
      </c>
      <c r="H31" s="141" t="str">
        <f t="array" ref="H31">IF(ROWS(H$29:H31)&lt;=$G$30,INDEX('Lab dx'!$C$5:$C$14,SMALL(IF(labstage=3,IF(labstatus=0,ROW(labstatus)-ROW('Lab dx'!$E$5)+1)),ROWS(H$29:H31))),"")</f>
        <v>Possibility for characterization of rabies virus variants has been identified (molecular epidemiology) inside or outside the country</v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0</v>
      </c>
      <c r="K31" s="137" t="str">
        <f t="array" ref="K31">IF(ROWS(K$29:K31)&lt;=$J$30,INDEX(IEC!$C$5:$C$22,SMALL(IF(iecstage=3,IF(iecstatus=0,ROW(iecstatus)-ROW(IEC!$E$5)+1)),ROWS(K$29:K31))),"")</f>
        <v>Responsible dog ownership promotion has been included into regular rabies awareness campaigns</v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0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1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0</v>
      </c>
      <c r="T31" s="141" t="str">
        <f t="array" ref="T31">IF(ROWS(T$29:T31)&lt;=$S$30,INDEX('Cross-cutting issues'!$C$5:$C$19,SMALL(IF(crossstage=3,IF(crossstatus=0,ROW(crossstatus)-ROW('Cross-cutting issues'!$E$5)+1)),ROWS(T$29:T31))),"")</f>
        <v>The epidemiological situation has been reviewed and national programme and strategy have been adapted as needed</v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25.5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Professionals have been trained in outbreak response and investigation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>Facilities for veterinary observation of rabies-suspect biting dog have been established in sufficient number</v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ht="51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>Facilities for veterinary observation of rabies-suspect biting dog comply with international animal welfare regulations</v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Dog vaccination campaigns are maintained in zones where dog rabies is still present or where justified otherwise</v>
      </c>
      <c r="O38" s="49" t="str">
        <f t="array" ref="O38">IF(ROWS(O$38:O38)&lt;=$M$40,INDEX('Prev &amp; Ctrl'!$C$5:$C$29,SMALL(IF(prevstage=4,IF(prevstatus=1,ROW(prevstatus)-ROW('Prev &amp; Ctrl'!$E$5)+1)),ROWS(O$38:O38))),"")</f>
        <v/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/>
      </c>
    </row>
    <row r="39" spans="1:21" s="51" customFormat="1" ht="38.2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5</v>
      </c>
      <c r="N39" s="141" t="str">
        <f t="array" ref="N39">IF(ROWS(N$38:N39)&lt;=$M$39,INDEX('Prev &amp; Ctrl'!$C$5:$C$29,SMALL(IF(prevstage=4,IF(prevstatus=0,ROW(prevstatus)-ROW('Prev &amp; Ctrl'!$E$5)+1)),ROWS(N$38:N39))),"")</f>
        <v>Measures applied in designated dog-rabies free zones</v>
      </c>
      <c r="O39" s="52" t="str">
        <f t="array" ref="O39">IF(ROWS(O$38:O39)&lt;=$M$40,INDEX('Prev &amp; Ctrl'!$C$5:$C$29,SMALL(IF(prevstage=4,IF(prevstatus=1,ROW(prevstatus)-ROW('Prev &amp; Ctrl'!$E$5)+1)),ROWS(O$38:O39))),"")</f>
        <v/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3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63.7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0</v>
      </c>
      <c r="N40" s="141" t="str">
        <f t="array" ref="N40">IF(ROWS(N$38:N40)&lt;=$M$39,INDEX('Prev &amp; Ctrl'!$C$5:$C$29,SMALL(IF(prevstage=4,IF(prevstatus=0,ROW(prevstatus)-ROW('Prev &amp; Ctrl'!$E$5)+1)),ROWS(N$38:N40))),"")</f>
        <v>Areas free of dog rabies and absence of human rabies have been assessed and verified in accordance with the national rabies control and prevention strategy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0</v>
      </c>
      <c r="T40" s="141" t="str">
        <f t="array" ref="T40">IF(ROWS(T$38:T40)&lt;=$S$39,INDEX('Cross-cutting issues'!$C$5:$C$19,SMALL(IF(crossstage=4,IF(crossstatus=0,ROW(crossstatus)-ROW('Cross-cutting issues'!$E$5)+1)),ROWS(T$38:T40))),"")</f>
        <v>Veterinary border inspection and quarantine measures are fully implemented in accordance with national regulations</v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38.2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>All professionals at risk of contracting rabies have been immunized</v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ht="51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>A long-term plan, including emergency response to outbreaks following re-introduction has been developed</v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/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8.2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3</v>
      </c>
      <c r="N48" s="141" t="str">
        <f t="array" ref="N48">IF(ROWS(N$47:N48)&lt;=$M$48,INDEX('Prev &amp; Ctrl'!$C$5:$C$29,SMALL(IF(prevstage=5,IF(prevstatus=0,ROW(prevstatus)-ROW('Prev &amp; Ctrl'!$E$5)+1)),ROWS(N$47:N48))),"")</f>
        <v>Based on a risk assessment, dog vaccination campaigns are maintained where justified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5.5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0</v>
      </c>
      <c r="N49" s="141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92"/>
  <sheetViews>
    <sheetView workbookViewId="0">
      <pane ySplit="1" topLeftCell="A39" activePane="bottomLeft" state="frozen"/>
      <selection pane="bottomLeft" activeCell="B47" sqref="B47"/>
    </sheetView>
  </sheetViews>
  <sheetFormatPr baseColWidth="10" defaultColWidth="9.140625" defaultRowHeight="1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>
      <c r="A2" s="183">
        <v>0</v>
      </c>
      <c r="B2" s="180" t="s">
        <v>34</v>
      </c>
      <c r="C2" s="10" t="s">
        <v>12</v>
      </c>
    </row>
    <row r="3" spans="1:3">
      <c r="A3" s="183">
        <v>1</v>
      </c>
      <c r="B3" s="180" t="s">
        <v>34</v>
      </c>
      <c r="C3" s="10" t="s">
        <v>142</v>
      </c>
    </row>
    <row r="4" spans="1:3">
      <c r="A4" s="183">
        <v>2</v>
      </c>
      <c r="B4" s="180" t="s">
        <v>34</v>
      </c>
      <c r="C4" s="10" t="s">
        <v>144</v>
      </c>
    </row>
    <row r="5" spans="1:3">
      <c r="A5" s="183">
        <v>0</v>
      </c>
      <c r="B5" s="180" t="s">
        <v>34</v>
      </c>
      <c r="C5" s="10" t="s">
        <v>14</v>
      </c>
    </row>
    <row r="6" spans="1:3">
      <c r="A6" s="183">
        <v>1</v>
      </c>
      <c r="B6" s="180" t="s">
        <v>34</v>
      </c>
      <c r="C6" s="10" t="s">
        <v>143</v>
      </c>
    </row>
    <row r="7" spans="1:3">
      <c r="A7" s="183">
        <v>2</v>
      </c>
      <c r="B7" s="180" t="s">
        <v>34</v>
      </c>
      <c r="C7" s="10" t="s">
        <v>145</v>
      </c>
    </row>
    <row r="8" spans="1:3">
      <c r="A8" s="183">
        <v>1</v>
      </c>
      <c r="B8" s="180" t="s">
        <v>34</v>
      </c>
      <c r="C8" s="10" t="s">
        <v>5</v>
      </c>
    </row>
    <row r="9" spans="1:3">
      <c r="A9" s="183">
        <v>1</v>
      </c>
      <c r="B9" s="180" t="s">
        <v>34</v>
      </c>
      <c r="C9" s="10" t="s">
        <v>6</v>
      </c>
    </row>
    <row r="10" spans="1:3">
      <c r="A10" s="183">
        <v>1</v>
      </c>
      <c r="B10" s="180" t="s">
        <v>34</v>
      </c>
      <c r="C10" s="184" t="s">
        <v>16</v>
      </c>
    </row>
    <row r="11" spans="1:3">
      <c r="A11" s="183">
        <v>1</v>
      </c>
      <c r="B11" s="180" t="s">
        <v>34</v>
      </c>
      <c r="C11" s="184" t="s">
        <v>8</v>
      </c>
    </row>
    <row r="12" spans="1:3">
      <c r="A12" s="183">
        <v>1</v>
      </c>
      <c r="B12" s="180" t="s">
        <v>34</v>
      </c>
      <c r="C12" s="184" t="s">
        <v>7</v>
      </c>
    </row>
    <row r="13" spans="1:3" ht="30">
      <c r="A13" s="183">
        <v>2</v>
      </c>
      <c r="B13" s="180" t="s">
        <v>34</v>
      </c>
      <c r="C13" s="10" t="s">
        <v>10</v>
      </c>
    </row>
    <row r="14" spans="1:3" ht="30">
      <c r="A14" s="183">
        <v>1</v>
      </c>
      <c r="B14" s="185" t="s">
        <v>35</v>
      </c>
      <c r="C14" s="186" t="s">
        <v>24</v>
      </c>
    </row>
    <row r="15" spans="1:3" ht="30">
      <c r="A15" s="183">
        <v>1</v>
      </c>
      <c r="B15" s="185" t="s">
        <v>35</v>
      </c>
      <c r="C15" s="186" t="s">
        <v>25</v>
      </c>
    </row>
    <row r="16" spans="1:3">
      <c r="A16" s="183">
        <v>1</v>
      </c>
      <c r="B16" s="185" t="s">
        <v>35</v>
      </c>
      <c r="C16" s="186" t="s">
        <v>20</v>
      </c>
    </row>
    <row r="17" spans="1:3" ht="30">
      <c r="A17" s="183">
        <v>2</v>
      </c>
      <c r="B17" s="185" t="s">
        <v>35</v>
      </c>
      <c r="C17" s="187" t="s">
        <v>17</v>
      </c>
    </row>
    <row r="18" spans="1:3" ht="30">
      <c r="A18" s="183">
        <v>2</v>
      </c>
      <c r="B18" s="185" t="s">
        <v>35</v>
      </c>
      <c r="C18" s="187" t="s">
        <v>124</v>
      </c>
    </row>
    <row r="19" spans="1:3">
      <c r="A19" s="183">
        <v>3</v>
      </c>
      <c r="B19" s="185" t="s">
        <v>35</v>
      </c>
      <c r="C19" s="186" t="s">
        <v>22</v>
      </c>
    </row>
    <row r="20" spans="1:3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30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>
      <c r="A26" s="183">
        <v>2</v>
      </c>
      <c r="B26" s="188" t="s">
        <v>42</v>
      </c>
      <c r="C26" s="184" t="s">
        <v>30</v>
      </c>
    </row>
    <row r="27" spans="1:3">
      <c r="A27" s="183">
        <v>3</v>
      </c>
      <c r="B27" s="188" t="s">
        <v>42</v>
      </c>
      <c r="C27" s="189" t="s">
        <v>39</v>
      </c>
    </row>
    <row r="28" spans="1:3">
      <c r="A28" s="183">
        <v>3</v>
      </c>
      <c r="B28" s="188" t="s">
        <v>42</v>
      </c>
      <c r="C28" s="189" t="s">
        <v>40</v>
      </c>
    </row>
    <row r="29" spans="1:3" ht="30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>
      <c r="A31" s="183">
        <v>4</v>
      </c>
      <c r="B31" s="188" t="s">
        <v>42</v>
      </c>
      <c r="C31" s="10" t="s">
        <v>32</v>
      </c>
    </row>
    <row r="32" spans="1:3" ht="30">
      <c r="A32" s="183">
        <v>5</v>
      </c>
      <c r="B32" s="188" t="s">
        <v>42</v>
      </c>
      <c r="C32" s="10" t="s">
        <v>33</v>
      </c>
    </row>
    <row r="33" spans="1:3">
      <c r="A33" s="183">
        <v>0</v>
      </c>
      <c r="B33" s="190" t="s">
        <v>435</v>
      </c>
      <c r="C33" s="10" t="s">
        <v>44</v>
      </c>
    </row>
    <row r="34" spans="1:3" ht="30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>
      <c r="A36" s="191">
        <v>1</v>
      </c>
      <c r="B36" s="190" t="s">
        <v>435</v>
      </c>
      <c r="C36" s="189" t="s">
        <v>59</v>
      </c>
    </row>
    <row r="37" spans="1:3" ht="30">
      <c r="A37" s="191">
        <v>2</v>
      </c>
      <c r="B37" s="190" t="s">
        <v>435</v>
      </c>
      <c r="C37" s="189" t="s">
        <v>48</v>
      </c>
    </row>
    <row r="38" spans="1:3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30">
      <c r="A40" s="183">
        <v>1</v>
      </c>
      <c r="B40" s="190" t="s">
        <v>435</v>
      </c>
      <c r="C40" s="10" t="s">
        <v>58</v>
      </c>
    </row>
    <row r="41" spans="1:3">
      <c r="A41" s="183">
        <v>1</v>
      </c>
      <c r="B41" s="190" t="s">
        <v>435</v>
      </c>
      <c r="C41" s="10" t="s">
        <v>53</v>
      </c>
    </row>
    <row r="42" spans="1:3">
      <c r="A42" s="183">
        <v>1</v>
      </c>
      <c r="B42" s="190" t="s">
        <v>435</v>
      </c>
      <c r="C42" s="10" t="s">
        <v>61</v>
      </c>
    </row>
    <row r="43" spans="1:3">
      <c r="A43" s="191">
        <v>1</v>
      </c>
      <c r="B43" s="190" t="s">
        <v>435</v>
      </c>
      <c r="C43" s="189" t="s">
        <v>60</v>
      </c>
    </row>
    <row r="44" spans="1:3">
      <c r="A44" s="191">
        <v>2</v>
      </c>
      <c r="B44" s="190" t="s">
        <v>435</v>
      </c>
      <c r="C44" s="189" t="s">
        <v>49</v>
      </c>
    </row>
    <row r="45" spans="1:3">
      <c r="A45" s="191">
        <v>3</v>
      </c>
      <c r="B45" s="190" t="s">
        <v>435</v>
      </c>
      <c r="C45" s="192" t="s">
        <v>55</v>
      </c>
    </row>
    <row r="46" spans="1:3">
      <c r="A46" s="191">
        <v>3</v>
      </c>
      <c r="B46" s="190" t="s">
        <v>438</v>
      </c>
      <c r="C46" s="10" t="s">
        <v>43</v>
      </c>
    </row>
    <row r="47" spans="1:3" ht="30">
      <c r="A47" s="191">
        <v>4</v>
      </c>
      <c r="B47" s="190" t="s">
        <v>435</v>
      </c>
      <c r="C47" s="10" t="s">
        <v>51</v>
      </c>
    </row>
    <row r="48" spans="1:3">
      <c r="A48" s="191">
        <v>5</v>
      </c>
      <c r="B48" s="190" t="s">
        <v>435</v>
      </c>
      <c r="C48" s="10" t="s">
        <v>52</v>
      </c>
    </row>
    <row r="49" spans="1:3" ht="30">
      <c r="A49" s="183">
        <v>1</v>
      </c>
      <c r="B49" s="190" t="s">
        <v>435</v>
      </c>
      <c r="C49" s="10" t="s">
        <v>45</v>
      </c>
    </row>
    <row r="50" spans="1:3">
      <c r="A50" s="183">
        <v>2</v>
      </c>
      <c r="B50" s="190" t="s">
        <v>435</v>
      </c>
      <c r="C50" s="184" t="s">
        <v>47</v>
      </c>
    </row>
    <row r="51" spans="1:3">
      <c r="A51" s="193">
        <v>1</v>
      </c>
      <c r="B51" s="194" t="s">
        <v>436</v>
      </c>
      <c r="C51" s="189" t="s">
        <v>67</v>
      </c>
    </row>
    <row r="52" spans="1:3" ht="30">
      <c r="A52" s="193">
        <v>1</v>
      </c>
      <c r="B52" s="194" t="s">
        <v>436</v>
      </c>
      <c r="C52" s="184" t="s">
        <v>68</v>
      </c>
    </row>
    <row r="53" spans="1:3">
      <c r="A53" s="193">
        <v>2</v>
      </c>
      <c r="B53" s="194" t="s">
        <v>436</v>
      </c>
      <c r="C53" s="184" t="s">
        <v>85</v>
      </c>
    </row>
    <row r="54" spans="1:3">
      <c r="A54" s="193">
        <v>2</v>
      </c>
      <c r="B54" s="194" t="s">
        <v>436</v>
      </c>
      <c r="C54" s="195" t="s">
        <v>70</v>
      </c>
    </row>
    <row r="55" spans="1:3" ht="30">
      <c r="A55" s="196">
        <v>3</v>
      </c>
      <c r="B55" s="194" t="s">
        <v>436</v>
      </c>
      <c r="C55" s="189" t="s">
        <v>432</v>
      </c>
    </row>
    <row r="56" spans="1:3">
      <c r="A56" s="196">
        <v>4</v>
      </c>
      <c r="B56" s="194" t="s">
        <v>436</v>
      </c>
      <c r="C56" s="189" t="s">
        <v>78</v>
      </c>
    </row>
    <row r="57" spans="1:3">
      <c r="A57" s="196">
        <v>5</v>
      </c>
      <c r="B57" s="194" t="s">
        <v>436</v>
      </c>
      <c r="C57" s="195" t="s">
        <v>83</v>
      </c>
    </row>
    <row r="58" spans="1:3">
      <c r="A58" s="196">
        <v>1</v>
      </c>
      <c r="B58" s="194" t="s">
        <v>436</v>
      </c>
      <c r="C58" s="197" t="s">
        <v>69</v>
      </c>
    </row>
    <row r="59" spans="1:3">
      <c r="A59" s="193">
        <v>2</v>
      </c>
      <c r="B59" s="194" t="s">
        <v>436</v>
      </c>
      <c r="C59" s="198" t="s">
        <v>71</v>
      </c>
    </row>
    <row r="60" spans="1:3">
      <c r="A60" s="193">
        <v>2</v>
      </c>
      <c r="B60" s="194" t="s">
        <v>436</v>
      </c>
      <c r="C60" s="198" t="s">
        <v>72</v>
      </c>
    </row>
    <row r="61" spans="1:3" ht="30">
      <c r="A61" s="193">
        <v>3</v>
      </c>
      <c r="B61" s="194" t="s">
        <v>436</v>
      </c>
      <c r="C61" s="10" t="s">
        <v>122</v>
      </c>
    </row>
    <row r="62" spans="1:3" ht="30">
      <c r="A62" s="193">
        <v>4</v>
      </c>
      <c r="B62" s="194" t="s">
        <v>436</v>
      </c>
      <c r="C62" s="10" t="s">
        <v>77</v>
      </c>
    </row>
    <row r="63" spans="1:3">
      <c r="A63" s="196">
        <v>5</v>
      </c>
      <c r="B63" s="194" t="s">
        <v>436</v>
      </c>
      <c r="C63" s="10" t="s">
        <v>81</v>
      </c>
    </row>
    <row r="64" spans="1:3">
      <c r="A64" s="196">
        <v>1</v>
      </c>
      <c r="B64" s="194" t="s">
        <v>436</v>
      </c>
      <c r="C64" s="10" t="s">
        <v>65</v>
      </c>
    </row>
    <row r="65" spans="1:3">
      <c r="A65" s="196">
        <v>1</v>
      </c>
      <c r="B65" s="194" t="s">
        <v>436</v>
      </c>
      <c r="C65" s="10" t="s">
        <v>66</v>
      </c>
    </row>
    <row r="66" spans="1:3">
      <c r="A66" s="196">
        <v>2</v>
      </c>
      <c r="B66" s="194" t="s">
        <v>436</v>
      </c>
      <c r="C66" s="198" t="s">
        <v>73</v>
      </c>
    </row>
    <row r="67" spans="1:3">
      <c r="A67" s="199">
        <v>2</v>
      </c>
      <c r="B67" s="194" t="s">
        <v>436</v>
      </c>
      <c r="C67" s="198" t="s">
        <v>74</v>
      </c>
    </row>
    <row r="68" spans="1:3">
      <c r="A68" s="199">
        <v>3</v>
      </c>
      <c r="B68" s="194" t="s">
        <v>436</v>
      </c>
      <c r="C68" s="10" t="s">
        <v>75</v>
      </c>
    </row>
    <row r="69" spans="1:3" ht="30">
      <c r="A69" s="193">
        <v>3</v>
      </c>
      <c r="B69" s="194" t="s">
        <v>436</v>
      </c>
      <c r="C69" s="189" t="s">
        <v>89</v>
      </c>
    </row>
    <row r="70" spans="1:3" ht="30">
      <c r="A70" s="193">
        <v>3</v>
      </c>
      <c r="B70" s="194" t="s">
        <v>436</v>
      </c>
      <c r="C70" s="189" t="s">
        <v>88</v>
      </c>
    </row>
    <row r="71" spans="1:3">
      <c r="A71" s="193">
        <v>4</v>
      </c>
      <c r="B71" s="194" t="s">
        <v>436</v>
      </c>
      <c r="C71" s="10" t="s">
        <v>84</v>
      </c>
    </row>
    <row r="72" spans="1:3" ht="30">
      <c r="A72" s="193">
        <v>4</v>
      </c>
      <c r="B72" s="194" t="s">
        <v>436</v>
      </c>
      <c r="C72" s="10" t="s">
        <v>76</v>
      </c>
    </row>
    <row r="73" spans="1:3">
      <c r="A73" s="193">
        <v>4</v>
      </c>
      <c r="B73" s="194" t="s">
        <v>436</v>
      </c>
      <c r="C73" s="10" t="s">
        <v>79</v>
      </c>
    </row>
    <row r="74" spans="1:3" ht="30">
      <c r="A74" s="193">
        <v>4</v>
      </c>
      <c r="B74" s="194" t="s">
        <v>436</v>
      </c>
      <c r="C74" s="10" t="s">
        <v>80</v>
      </c>
    </row>
    <row r="75" spans="1:3">
      <c r="A75" s="193">
        <v>5</v>
      </c>
      <c r="B75" s="194" t="s">
        <v>436</v>
      </c>
      <c r="C75" s="10" t="s">
        <v>82</v>
      </c>
    </row>
    <row r="76" spans="1:3">
      <c r="A76" s="183">
        <v>1</v>
      </c>
      <c r="B76" s="200" t="s">
        <v>437</v>
      </c>
      <c r="C76" s="10" t="s">
        <v>91</v>
      </c>
    </row>
    <row r="77" spans="1:3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>
      <c r="A79" s="183">
        <v>1</v>
      </c>
      <c r="B79" s="188" t="s">
        <v>111</v>
      </c>
      <c r="C79" s="10" t="s">
        <v>94</v>
      </c>
    </row>
    <row r="80" spans="1:3">
      <c r="A80" s="183">
        <v>1</v>
      </c>
      <c r="B80" s="188" t="s">
        <v>111</v>
      </c>
      <c r="C80" s="10" t="s">
        <v>95</v>
      </c>
    </row>
    <row r="81" spans="1:3">
      <c r="A81" s="183">
        <v>2</v>
      </c>
      <c r="B81" s="188" t="s">
        <v>111</v>
      </c>
      <c r="C81" s="10" t="s">
        <v>98</v>
      </c>
    </row>
    <row r="82" spans="1:3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>
      <c r="A84" s="183">
        <v>1</v>
      </c>
      <c r="B84" s="188" t="s">
        <v>111</v>
      </c>
      <c r="C84" s="189" t="s">
        <v>97</v>
      </c>
    </row>
    <row r="85" spans="1:3" ht="30">
      <c r="A85" s="183">
        <v>2</v>
      </c>
      <c r="B85" s="188" t="s">
        <v>111</v>
      </c>
      <c r="C85" s="189" t="s">
        <v>99</v>
      </c>
    </row>
    <row r="86" spans="1:3">
      <c r="A86" s="183">
        <v>2</v>
      </c>
      <c r="B86" s="188" t="s">
        <v>111</v>
      </c>
      <c r="C86" s="189" t="s">
        <v>100</v>
      </c>
    </row>
    <row r="87" spans="1:3">
      <c r="A87" s="183">
        <v>3</v>
      </c>
      <c r="B87" s="188" t="s">
        <v>111</v>
      </c>
      <c r="C87" s="189" t="s">
        <v>135</v>
      </c>
    </row>
    <row r="88" spans="1:3">
      <c r="A88" s="183">
        <v>3</v>
      </c>
      <c r="B88" s="188" t="s">
        <v>111</v>
      </c>
      <c r="C88" s="189" t="s">
        <v>136</v>
      </c>
    </row>
    <row r="89" spans="1:3" ht="30">
      <c r="A89" s="183">
        <v>3</v>
      </c>
      <c r="B89" s="188" t="s">
        <v>111</v>
      </c>
      <c r="C89" s="189" t="s">
        <v>102</v>
      </c>
    </row>
    <row r="90" spans="1:3" ht="30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 ht="30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Lab dx</vt:lpstr>
      <vt:lpstr>Data coll &amp; ax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'SUMMARY (Stage)'!Impression_des_titres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REMARKS</vt:lpstr>
      <vt:lpstr>STAGE</vt:lpstr>
      <vt:lpstr>STATUS</vt:lpstr>
      <vt:lpstr>subcomponent</vt:lpstr>
      <vt:lpstr>tbl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Dr Morou</cp:lastModifiedBy>
  <cp:lastPrinted>2015-06-01T02:51:25Z</cp:lastPrinted>
  <dcterms:created xsi:type="dcterms:W3CDTF">2015-04-17T07:47:18Z</dcterms:created>
  <dcterms:modified xsi:type="dcterms:W3CDTF">2015-06-11T05:52:37Z</dcterms:modified>
</cp:coreProperties>
</file>