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hidePivotFieldList="1"/>
  <bookViews>
    <workbookView xWindow="0" yWindow="0" windowWidth="20490" windowHeight="7755" tabRatio="917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<sst xmlns="http://schemas.openxmlformats.org/spreadsheetml/2006/main" count="760" uniqueCount="502">
  <si>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</si>
  <si>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</si>
  <si>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</si>
  <si>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</si>
  <si>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</si>
  <si>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</si>
  <si>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</si>
  <si>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</si>
  <si>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</si>
  <si>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</si>
  <si>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</si>
  <si>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</si>
  <si>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</si>
  <si>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</si>
  <si>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</si>
  <si>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</si>
  <si>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</si>
  <si>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</si>
  <si>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</si>
  <si>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</si>
  <si>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</si>
  <si>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</si>
  <si>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</si>
  <si>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</si>
  <si>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</si>
  <si>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</si>
  <si>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</si>
  <si>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</si>
  <si>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</si>
  <si>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</si>
  <si>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</si>
  <si>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</si>
  <si>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</si>
  <si>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</si>
  <si>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</si>
  <si>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</si>
  <si>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</si>
  <si>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</si>
  <si>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</si>
  <si>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</si>
  <si>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</si>
  <si>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</si>
  <si>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</si>
  <si>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</si>
  <si>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</si>
  <si>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</si>
  <si>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</si>
  <si>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</si>
  <si>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</si>
  <si>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</si>
  <si>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</si>
  <si>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</si>
  <si>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</si>
  <si>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</si>
  <si>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</si>
  <si>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</si>
  <si>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</si>
  <si>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</si>
  <si>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</si>
  <si>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</si>
  <si>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</si>
  <si>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</si>
  <si>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</si>
  <si>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</si>
  <si>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</si>
  <si>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</si>
  <si>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</si>
  <si>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</si>
  <si>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</si>
  <si>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</si>
  <si>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</si>
  <si>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</si>
  <si>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</si>
  <si>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</si>
  <si>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</si>
  <si>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</si>
  <si>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</si>
  <si>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</si>
  <si>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</si>
  <si>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</si>
  <si>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</si>
  <si>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</si>
  <si>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</si>
  <si>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</si>
  <si>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</si>
  <si>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</si>
  <si>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</si>
  <si>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</si>
  <si>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</si>
  <si>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</si>
  <si>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</si>
  <si>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</si>
  <si>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</si>
  <si>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</si>
  <si>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</si>
  <si>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</si>
  <si>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</si>
  <si>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</si>
  <si>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</si>
  <si>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</si>
  <si>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</si>
  <si>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</si>
  <si>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</si>
  <si>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</si>
  <si>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</si>
  <si>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</si>
  <si>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</si>
  <si>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</si>
  <si>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</si>
  <si>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</si>
  <si>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</si>
  <si>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</si>
  <si>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</si>
  <si>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</si>
  <si>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</si>
  <si>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</si>
  <si>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</si>
  <si>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</si>
  <si>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</si>
  <si>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</si>
  <si>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</si>
  <si>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</si>
  <si>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</si>
  <si>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</si>
  <si>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</si>
  <si>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</si>
  <si>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</si>
  <si>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</si>
  <si>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</si>
  <si>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</si>
  <si>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</si>
  <si>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</si>
  <si>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</si>
  <si>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</si>
  <si>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</si>
  <si>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</si>
  <si>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</si>
  <si>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</si>
  <si>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</si>
  <si>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</si>
  <si>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</si>
  <si>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</si>
  <si>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</si>
  <si>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</si>
  <si>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</si>
  <si>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</si>
  <si>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</si>
  <si>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</si>
  <si>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</si>
  <si>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</si>
  <si>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</si>
  <si>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</si>
  <si>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</si>
  <si>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</si>
  <si>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</si>
  <si>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</si>
  <si>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</si>
  <si>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</si>
  <si>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</si>
  <si>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</si>
  <si>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</si>
  <si>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</si>
  <si>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</si>
  <si>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</si>
  <si>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</si>
  <si>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</si>
  <si>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</si>
  <si>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</si>
  <si>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</si>
  <si>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</si>
  <si>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</si>
  <si>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</si>
  <si>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</si>
  <si>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</si>
  <si>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</si>
  <si>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</si>
  <si>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</si>
  <si>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</si>
  <si>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</si>
  <si>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</si>
  <si>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</si>
  <si>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</si>
  <si>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</si>
  <si>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</si>
  <si>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</si>
  <si>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</si>
  <si>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</si>
  <si>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</si>
  <si>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</si>
  <si>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</si>
  <si>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</si>
  <si>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</si>
  <si>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</si>
  <si>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</si>
  <si>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</si>
  <si>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</si>
  <si>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</si>
  <si>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</si>
  <si>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</si>
  <si>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</si>
  <si>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</si>
  <si>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</si>
  <si>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</si>
  <si>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</si>
  <si>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</si>
  <si>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</si>
  <si>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</si>
  <si>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</si>
  <si>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</si>
  <si>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</si>
  <si>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</si>
  <si>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</si>
  <si>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</si>
  <si>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</si>
  <si>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</si>
  <si>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</si>
  <si>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</si>
  <si>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</si>
  <si>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</si>
  <si>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</si>
  <si>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</si>
  <si>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</si>
  <si>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</si>
  <si>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</si>
  <si>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</si>
  <si>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</si>
  <si>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</si>
  <si>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</si>
  <si>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</si>
  <si>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</si>
  <si>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</si>
  <si>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</si>
  <si>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</si>
  <si>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</si>
  <si>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</si>
  <si>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</si>
  <si>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</si>
  <si>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</si>
  <si>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</si>
  <si>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</si>
  <si>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</si>
  <si>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</si>
  <si>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</si>
  <si>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</si>
  <si>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</si>
  <si>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</si>
  <si>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</si>
  <si>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</si>
  <si>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</si>
  <si>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</si>
  <si>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</si>
  <si>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</si>
  <si>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</si>
  <si>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</si>
  <si>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</si>
  <si>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</si>
  <si>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</si>
  <si>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</si>
  <si>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</si>
  <si>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</si>
  <si>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</si>
  <si>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</si>
  <si>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</si>
  <si>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</si>
  <si>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</si>
  <si>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</si>
  <si>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</si>
  <si>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</si>
  <si>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</si>
  <si>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</si>
  <si>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</si>
  <si>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</si>
  <si>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</si>
  <si>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</si>
  <si>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</si>
  <si>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</si>
  <si>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</si>
  <si>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</si>
  <si>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</si>
  <si>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</si>
  <si>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</si>
  <si>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</si>
  <si>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</si>
  <si>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</si>
  <si>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</si>
  <si>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</si>
  <si>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</si>
  <si>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</si>
  <si>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</si>
  <si>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</si>
  <si>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</si>
  <si>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</si>
  <si>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</si>
  <si>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</si>
  <si>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</si>
  <si>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</si>
  <si>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</si>
  <si>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</si>
  <si>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</si>
  <si>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</si>
  <si>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</si>
  <si>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</si>
  <si>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</si>
  <si>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</si>
  <si>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</si>
  <si>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</si>
  <si>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</si>
  <si>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</si>
  <si>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</si>
  <si>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</si>
  <si>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</si>
  <si>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</si>
  <si>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</si>
  <si>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</si>
  <si>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</si>
  <si>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</si>
  <si>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</si>
  <si>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</si>
  <si>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</si>
  <si>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</si>
  <si>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</si>
  <si>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</si>
  <si>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</si>
  <si>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</si>
  <si>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</si>
  <si>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</si>
  <si>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</si>
  <si>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</si>
  <si>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</si>
  <si>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</si>
  <si>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</si>
  <si>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</si>
  <si>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</si>
  <si>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</si>
  <si>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</si>
  <si>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</si>
  <si>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</si>
  <si>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</si>
  <si>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</si>
  <si>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</si>
  <si>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</si>
  <si>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</si>
  <si>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</si>
  <si>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</si>
  <si>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</si>
  <si>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</si>
  <si>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</si>
  <si>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</si>
  <si>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</si>
  <si>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</si>
  <si>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</si>
  <si>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</si>
  <si>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</si>
  <si>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</si>
  <si>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</si>
  <si>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</si>
  <si>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</si>
  <si>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</si>
  <si>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</si>
  <si>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</si>
  <si>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</si>
  <si>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</si>
  <si>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</si>
  <si>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</si>
  <si>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</si>
  <si>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</si>
  <si>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</si>
  <si>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</si>
  <si>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</si>
  <si>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</si>
  <si>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</si>
  <si>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</si>
  <si>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</si>
  <si>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</si>
  <si>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</si>
  <si>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</si>
  <si>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</si>
  <si>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</si>
  <si>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</si>
  <si>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</si>
  <si>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</si>
  <si>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</si>
  <si>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</si>
  <si>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</si>
  <si>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</si>
  <si>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</si>
  <si>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</si>
  <si>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</si>
  <si>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</si>
  <si>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</si>
  <si>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</si>
  <si>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</si>
  <si>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</si>
  <si>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</si>
  <si>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</si>
  <si>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</si>
  <si>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</si>
  <si>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</si>
  <si>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</si>
  <si>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</si>
  <si>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</si>
  <si>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</si>
  <si>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</si>
  <si>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</si>
  <si>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</si>
  <si>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</si>
  <si>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</si>
  <si>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</si>
  <si>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</si>
  <si>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</si>
  <si>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</si>
  <si>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</si>
  <si>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</si>
  <si>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</si>
  <si>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</si>
  <si>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</si>
  <si>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</si>
  <si>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</si>
  <si>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</si>
  <si>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</si>
  <si>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</si>
  <si>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</si>
  <si>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</si>
  <si>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</si>
  <si>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</si>
  <si>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</si>
  <si>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</si>
  <si>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</si>
  <si>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</si>
  <si>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</si>
  <si>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</si>
  <si>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</si>
  <si>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</si>
  <si>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</si>
  <si>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</si>
  <si>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</si>
  <si>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</si>
  <si>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</si>
  <si>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</si>
  <si>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</si>
  <si>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</si>
  <si>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</si>
  <si>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</si>
  <si>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</si>
  <si>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</si>
  <si>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</si>
  <si>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</si>
  <si>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</si>
  <si>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</si>
  <si>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</si>
  <si>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</si>
  <si>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</si>
  <si>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</si>
  <si>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</si>
  <si>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</si>
  <si>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</si>
  <si>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</si>
  <si>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</si>
  <si>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</si>
  <si>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</si>
  <si>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</si>
  <si>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</si>
  <si>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</si>
  <si>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</si>
  <si>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</si>
  <si>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</si>
  <si>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</si>
  <si>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</si>
  <si>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Juliet Kabajani</t>
  </si>
  <si>
    <t>Central Veterinary Laboratory</t>
  </si>
  <si>
    <t>Julet Kabajani</t>
  </si>
  <si>
    <t>State Veterinarian</t>
  </si>
  <si>
    <t>village and town councils</t>
  </si>
  <si>
    <t>hospitals and clinics, villages and towns</t>
  </si>
  <si>
    <t>OIE, WHO, veterery offices, towns and villages</t>
  </si>
  <si>
    <t>OIE, Min. of Health</t>
  </si>
  <si>
    <t>animals health act of 2011, parasite and disease control act of 1956.</t>
  </si>
  <si>
    <t>municipality regulations</t>
  </si>
  <si>
    <t xml:space="preserve">there is a requirement in the animal health act for dogs to be vaccinated before they enter the country and serology results be attached as proof. </t>
  </si>
  <si>
    <t>nurses or doctors have a dog bite register where they record before giving PEP.  There is register as well at district veterinary offices.</t>
  </si>
  <si>
    <t>there is an sop for sampling and dispatching samples, courier service to the lab is paid for by government, lab testing is for free.</t>
  </si>
  <si>
    <t>result are coomunicated to the respinsible vet,  owner within the same day of receiving the sample.</t>
  </si>
  <si>
    <t>good surveillance, large number of samples tested every week.</t>
  </si>
  <si>
    <t>not really sure</t>
  </si>
  <si>
    <t>OIE ref.lab at Onderstepoort in South Africa.</t>
  </si>
  <si>
    <t>there is capacity to confirm the case the Central lab, few samples sent to OIE ref lab just for interlab comparison and enhancing competence. Few human samples received.</t>
  </si>
  <si>
    <t>Central Vet. Lab and Ondngwa lab in the North.</t>
  </si>
  <si>
    <t>not yet initiated but in the pipeline.</t>
  </si>
  <si>
    <t>free courier, sop available, test is for free.</t>
  </si>
  <si>
    <t>Videos for schools, local radio, public places</t>
  </si>
  <si>
    <t xml:space="preserve">more areas still need to be covered esp.rural </t>
  </si>
  <si>
    <t>the whole country, although coverage still need to improve.</t>
  </si>
  <si>
    <t>schools, general public</t>
  </si>
  <si>
    <t xml:space="preserve">all the state hospitals and some clinics in the country the treatment. </t>
  </si>
  <si>
    <t>most state veterinary clinics have a few quarantine facility but it depends on the number of dogs to be quarantined.</t>
  </si>
  <si>
    <t>hospitals, clinics and veterinary offices</t>
  </si>
  <si>
    <t>meetings have been held in some areas e.g in the north in March 2015 with local authority leaders e.g councillors and head men, municipality</t>
  </si>
  <si>
    <t>members are from veterinary services, veterinary association of Namibia and Min of health.</t>
  </si>
  <si>
    <t>Canine rabies major problem in the north of the coutnry.</t>
  </si>
  <si>
    <t>Bovine and Kudu a major problem in the south of the country.</t>
  </si>
  <si>
    <t>Some neghibouring countries e.g Angola have already been engaged.</t>
  </si>
  <si>
    <t>not sure of the percentage, maybe all.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</si>
</sst>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zoomScaleNormal="100" workbookViewId="0">
      <selection activeCell="A3" sqref="A3"/>
    </sheetView>
  </sheetViews>
  <sheetFormatPr defaultRowHeight="15" x14ac:dyDescent="0.25"/>
  <sheetData>
    <row r="1" spans="1:1" ht="18.75" x14ac:dyDescent="0.25">
      <c r="A1" s="108"/>
    </row>
    <row r="2" spans="1:1" x14ac:dyDescent="0.25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opLeftCell="A6" workbookViewId="0">
      <selection activeCell="E12" sqref="E12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 x14ac:dyDescent="0.25">
      <c r="A1" s="14" t="s">
        <v>121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30" x14ac:dyDescent="0.25">
      <c r="A6" s="31">
        <v>1</v>
      </c>
      <c r="B6" s="222"/>
      <c r="C6" s="24" t="s">
        <v>94</v>
      </c>
      <c r="D6" s="169" t="s">
        <v>449</v>
      </c>
      <c r="E6" s="113">
        <v>1</v>
      </c>
      <c r="F6" s="114" t="s">
        <v>496</v>
      </c>
    </row>
    <row r="7" spans="1:7" ht="30" x14ac:dyDescent="0.25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497</v>
      </c>
    </row>
    <row r="8" spans="1:7" ht="30" x14ac:dyDescent="0.25">
      <c r="A8" s="31">
        <v>2</v>
      </c>
      <c r="B8" s="222"/>
      <c r="C8" s="24" t="s">
        <v>98</v>
      </c>
      <c r="D8" s="97"/>
      <c r="E8" s="113">
        <v>1</v>
      </c>
      <c r="F8" s="114"/>
    </row>
    <row r="9" spans="1:7" x14ac:dyDescent="0.25">
      <c r="A9" s="31">
        <v>2</v>
      </c>
      <c r="B9" s="222"/>
      <c r="C9" s="41" t="s">
        <v>101</v>
      </c>
      <c r="D9" s="97"/>
      <c r="E9" s="113">
        <v>1</v>
      </c>
      <c r="F9" s="114"/>
    </row>
    <row r="10" spans="1:7" ht="45" x14ac:dyDescent="0.2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 x14ac:dyDescent="0.25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5" x14ac:dyDescent="0.25">
      <c r="A12" s="31">
        <v>2</v>
      </c>
      <c r="B12" s="222"/>
      <c r="C12" s="41" t="s">
        <v>99</v>
      </c>
      <c r="D12" s="207" t="s">
        <v>451</v>
      </c>
      <c r="E12" s="113">
        <v>1</v>
      </c>
      <c r="F12" s="114"/>
    </row>
    <row r="13" spans="1:7" ht="30" x14ac:dyDescent="0.25">
      <c r="A13" s="31">
        <v>2</v>
      </c>
      <c r="B13" s="222"/>
      <c r="C13" s="41" t="s">
        <v>100</v>
      </c>
      <c r="D13" s="97"/>
      <c r="E13" s="113">
        <v>1</v>
      </c>
      <c r="F13" s="114"/>
    </row>
    <row r="14" spans="1:7" ht="30" x14ac:dyDescent="0.25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 x14ac:dyDescent="0.25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45" x14ac:dyDescent="0.25">
      <c r="A16" s="31">
        <v>3</v>
      </c>
      <c r="B16" s="222"/>
      <c r="C16" s="41" t="s">
        <v>102</v>
      </c>
      <c r="D16" s="97"/>
      <c r="E16" s="113">
        <v>1</v>
      </c>
      <c r="F16" s="114" t="s">
        <v>498</v>
      </c>
    </row>
    <row r="17" spans="1:6" ht="45" x14ac:dyDescent="0.25">
      <c r="A17" s="32">
        <v>4</v>
      </c>
      <c r="B17" s="223"/>
      <c r="C17" s="43" t="s">
        <v>452</v>
      </c>
      <c r="D17" s="99"/>
      <c r="E17" s="117">
        <v>1</v>
      </c>
      <c r="F17" s="118" t="s">
        <v>499</v>
      </c>
    </row>
    <row r="18" spans="1:6" ht="30" x14ac:dyDescent="0.25">
      <c r="A18" s="31">
        <v>4</v>
      </c>
      <c r="B18" s="222" t="s">
        <v>108</v>
      </c>
      <c r="C18" s="24" t="s">
        <v>103</v>
      </c>
      <c r="D18" s="97"/>
      <c r="E18" s="113">
        <v>1</v>
      </c>
      <c r="F18" s="114" t="s">
        <v>500</v>
      </c>
    </row>
    <row r="19" spans="1:6" ht="30" x14ac:dyDescent="0.25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topLeftCell="A2" workbookViewId="0">
      <selection activeCell="A3" sqref="A3"/>
    </sheetView>
  </sheetViews>
  <sheetFormatPr defaultRowHeight="15" x14ac:dyDescent="0.2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 x14ac:dyDescent="0.25">
      <c r="A1" s="109" t="s">
        <v>148</v>
      </c>
      <c r="E1" s="234" t="str">
        <f>'SUMMARY (Stage)'!E1</f>
        <v>NAMIBIA</v>
      </c>
      <c r="F1" s="235"/>
      <c r="G1" s="236"/>
    </row>
    <row r="2" spans="1:8" x14ac:dyDescent="0.25">
      <c r="A2" s="16" t="s">
        <v>467</v>
      </c>
      <c r="E2" s="237">
        <f>'SUMMARY (Stage)'!F1</f>
        <v>42142</v>
      </c>
      <c r="F2" s="238"/>
      <c r="G2" s="239"/>
    </row>
    <row r="3" spans="1:8" x14ac:dyDescent="0.25">
      <c r="A3" s="16"/>
    </row>
    <row r="4" spans="1:8" x14ac:dyDescent="0.25">
      <c r="A4" s="16"/>
    </row>
    <row r="5" spans="1:8" x14ac:dyDescent="0.25">
      <c r="A5" s="16"/>
    </row>
    <row r="6" spans="1:8" x14ac:dyDescent="0.25">
      <c r="A6" s="16"/>
    </row>
    <row r="7" spans="1:8" x14ac:dyDescent="0.25">
      <c r="A7" s="16"/>
    </row>
    <row r="8" spans="1:8" ht="30" x14ac:dyDescent="0.25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 x14ac:dyDescent="0.25">
      <c r="A9" s="157" t="s">
        <v>34</v>
      </c>
      <c r="B9" s="170">
        <f>(COUNT(STATUS))-C9</f>
        <v>2</v>
      </c>
      <c r="C9" s="160">
        <f>SUM(Legislation!E:E)</f>
        <v>10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 x14ac:dyDescent="0.25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 x14ac:dyDescent="0.25">
      <c r="A11" s="157"/>
      <c r="B11" s="170"/>
      <c r="C11" s="160"/>
      <c r="E11" s="176"/>
      <c r="F11" s="176"/>
      <c r="G11" s="176"/>
      <c r="H11"/>
    </row>
    <row r="12" spans="1:8" x14ac:dyDescent="0.25">
      <c r="A12" s="157" t="s">
        <v>35</v>
      </c>
      <c r="B12" s="170">
        <f>(COUNT(datastatus)-'SUMMARY (Score)'!C12)</f>
        <v>2</v>
      </c>
      <c r="C12" s="160">
        <f>SUM('Data coll &amp; ax'!E:E)</f>
        <v>7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4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26</v>
      </c>
      <c r="H12"/>
    </row>
    <row r="13" spans="1:8" x14ac:dyDescent="0.25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 x14ac:dyDescent="0.25">
      <c r="A14" s="157"/>
      <c r="B14" s="170"/>
      <c r="C14" s="160"/>
      <c r="E14" s="176"/>
      <c r="F14" s="176"/>
      <c r="G14" s="176"/>
      <c r="H14"/>
    </row>
    <row r="15" spans="1:8" x14ac:dyDescent="0.25">
      <c r="A15" s="157" t="s">
        <v>42</v>
      </c>
      <c r="B15" s="170">
        <f>COUNT(labstatus)-'SUMMARY (Score)'!C15</f>
        <v>1</v>
      </c>
      <c r="C15" s="160">
        <f>SUM('Lab dx'!E:E)</f>
        <v>9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4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20</v>
      </c>
      <c r="H15"/>
    </row>
    <row r="16" spans="1:8" x14ac:dyDescent="0.25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 x14ac:dyDescent="0.25">
      <c r="A17" s="157"/>
      <c r="B17" s="170"/>
      <c r="C17" s="160"/>
      <c r="E17" s="176"/>
      <c r="F17" s="176"/>
      <c r="G17" s="176"/>
      <c r="H17"/>
    </row>
    <row r="18" spans="1:8" x14ac:dyDescent="0.25">
      <c r="A18" s="157" t="s">
        <v>63</v>
      </c>
      <c r="B18" s="170">
        <f>COUNT(iecstatus)-'SUMMARY (Score)'!C18</f>
        <v>5</v>
      </c>
      <c r="C18" s="160">
        <f>SUM(IEC!E:E)</f>
        <v>13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9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10</v>
      </c>
      <c r="H18"/>
    </row>
    <row r="19" spans="1:8" x14ac:dyDescent="0.25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 x14ac:dyDescent="0.25">
      <c r="A20" s="157"/>
      <c r="B20" s="170"/>
      <c r="C20" s="160"/>
      <c r="E20" s="176"/>
      <c r="F20" s="176"/>
      <c r="G20" s="176"/>
      <c r="H20"/>
    </row>
    <row r="21" spans="1:8" x14ac:dyDescent="0.25">
      <c r="A21" s="157" t="s">
        <v>109</v>
      </c>
      <c r="B21" s="170">
        <f>COUNT(prevstatus)-'SUMMARY (Score)'!C21</f>
        <v>8</v>
      </c>
      <c r="C21" s="160">
        <f>SUM('Prev &amp; Ctrl'!E:E)</f>
        <v>17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5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4</v>
      </c>
      <c r="H21"/>
    </row>
    <row r="22" spans="1:8" x14ac:dyDescent="0.25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 x14ac:dyDescent="0.25">
      <c r="A23" s="157"/>
      <c r="B23" s="160"/>
      <c r="C23" s="160"/>
      <c r="E23" s="176"/>
      <c r="F23" s="176"/>
      <c r="G23" s="176"/>
      <c r="H23"/>
    </row>
    <row r="24" spans="1:8" x14ac:dyDescent="0.25">
      <c r="A24" s="157" t="s">
        <v>110</v>
      </c>
      <c r="B24" s="170">
        <f>(COUNT(dogstatus)-'SUMMARY (Score)'!C24)</f>
        <v>3</v>
      </c>
      <c r="C24" s="160">
        <f>SUM('Dog popn'!E:E)</f>
        <v>0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3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2</v>
      </c>
      <c r="H24"/>
    </row>
    <row r="25" spans="1:8" x14ac:dyDescent="0.25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 x14ac:dyDescent="0.25">
      <c r="A26" s="157"/>
      <c r="B26" s="170"/>
      <c r="C26" s="160"/>
      <c r="F26" s="172"/>
      <c r="H26"/>
    </row>
    <row r="27" spans="1:8" x14ac:dyDescent="0.25">
      <c r="A27" s="157" t="s">
        <v>111</v>
      </c>
      <c r="B27" s="170">
        <f>COUNT(crossstatus)-'SUMMARY (Score)'!C27</f>
        <v>4</v>
      </c>
      <c r="C27" s="160">
        <f>SUM('Cross-cutting issues'!E:E)</f>
        <v>11</v>
      </c>
      <c r="F27" s="172"/>
      <c r="H27"/>
    </row>
    <row r="28" spans="1:8" x14ac:dyDescent="0.25">
      <c r="A28" s="159" t="s">
        <v>459</v>
      </c>
      <c r="B28" s="171"/>
      <c r="C28" s="161"/>
      <c r="F28" s="172"/>
      <c r="H28"/>
    </row>
    <row r="29" spans="1:8" x14ac:dyDescent="0.25">
      <c r="B29" s="156"/>
      <c r="F29" s="172"/>
      <c r="H29"/>
    </row>
    <row r="30" spans="1:8" x14ac:dyDescent="0.25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5"/>
  <sheetViews>
    <sheetView tabSelected="1" zoomScaleNormal="100" workbookViewId="0">
      <pane xSplit="1" ySplit="5" topLeftCell="O8" activePane="bottomRight" state="frozen"/>
      <selection pane="topRight" activeCell="B1" sqref="B1"/>
      <selection pane="bottomLeft" activeCell="A5" sqref="A5"/>
      <selection pane="bottomRight" activeCell="T12" sqref="T12"/>
    </sheetView>
  </sheetViews>
  <sheetFormatPr defaultRowHeight="15" x14ac:dyDescent="0.2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 x14ac:dyDescent="0.25">
      <c r="A1" s="109" t="s">
        <v>148</v>
      </c>
      <c r="E1" s="163" t="str">
        <f>IF(ISBLANK('Country profile'!E4:I4),"",UPPER('Country profile'!E4:I4))</f>
        <v>NAMIBIA</v>
      </c>
      <c r="F1" s="164">
        <f>IF(ISBLANK('Country profile'!F14:I14),"",'Country profile'!F14:I14)</f>
        <v>42142</v>
      </c>
    </row>
    <row r="2" spans="1:21" x14ac:dyDescent="0.25">
      <c r="A2" s="16" t="s">
        <v>147</v>
      </c>
    </row>
    <row r="4" spans="1:21" x14ac:dyDescent="0.25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 x14ac:dyDescent="0.25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 x14ac:dyDescent="0.2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 x14ac:dyDescent="0.2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 x14ac:dyDescent="0.2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 x14ac:dyDescent="0.2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 x14ac:dyDescent="0.2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 x14ac:dyDescent="0.2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 xml:space="preserve">If there is a legal framework, the framework has been reviewed in terms of how current it is.  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A rabies communication plan has been developed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/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Based from pilot area experience, a short term rabies action plan has been elaborated and endorsed by relevant stakeholders at national and local levels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 x14ac:dyDescent="0.25">
      <c r="A12" s="147">
        <f>SUMPRODUCT((STAGE=1)*(STATUS=0))</f>
        <v>1</v>
      </c>
      <c r="B12" s="139" t="str">
        <f t="array" ref="B12">IF(ROWS(B$11:B12)&lt;=$A$12,INDEX(Legislation!$C$5:$C$16,SMALL(IF(STAGE=1,IF(STATUS=0,ROW(STATUS)-ROW(Legislation!$E$5)+1)),ROWS(B$11:B12))),"")</f>
        <v/>
      </c>
      <c r="C12" s="87" t="str">
        <f t="array" ref="C12">IF(ROWS(C$11:C12)&lt;=$A$13,INDEX(Legislation!$C$5:$C$16,SMALL(IF(STAGE=1,IF(STATUS=1,ROW(STATUS)-ROW(Legislation!$E$5)+1)),ROWS(C$11:C12))),"")</f>
        <v>The human rabies case definition has been disseminated to relevant professionals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1</v>
      </c>
      <c r="K12" s="137" t="str">
        <f t="array" ref="K12">IF(ROWS(K$11:K12)&lt;=$J$12,INDEX(IEC!$C$5:$C$22,SMALL(IF(iecstage=1,IF(iecstatus=0,ROW(iecstatus)-ROW(IEC!$E$5)+1)),ROWS(K$11:K12))),"")</f>
        <v/>
      </c>
      <c r="L12" s="87" t="str">
        <f t="array" ref="L12">IF(ROWS(L$11:L12)&lt;=$J$13,INDEX(IEC!$C$5:$C$22,SMALL(IF(iecstage=1,IF(iecstatus=1,ROW(iecstatus)-ROW(IEC!$E$5)+1)),ROWS(L$11:L12))),"")</f>
        <v>Public awareness campaigns have been initiated</v>
      </c>
      <c r="M12" s="57">
        <f>SUMPRODUCT((prevstage=1)*(prevstatus=0))</f>
        <v>0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Distribution of functional rabies treatment centers in the country (e.g. recording number of patients per day, number of doses currently used)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1</v>
      </c>
      <c r="T12" s="141" t="str">
        <f t="array" ref="T12">IF(ROWS(T$11:T12)&lt;=$S$12,INDEX('Cross-cutting issues'!$C$5:$C$19,SMALL(IF(crossstage=1,IF(crossstatus=0,ROW(crossstatus)-ROW('Cross-cutting issues'!$E$5)+1)),ROWS(T$11:T12))),"")</f>
        <v/>
      </c>
      <c r="U12" s="52" t="str">
        <f t="array" ref="U12">IF(ROWS(U$11:U12)&lt;=$S$13,INDEX('Cross-cutting issues'!$C$5:$C$19,SMALL(IF(crossstage=1,IF(crossstatus=1,ROW(crossstatus)-ROW('Cross-cutting issues'!$E$5)+1)),ROWS(U$11:U12))),"")</f>
        <v>Stakeholder consultations held</v>
      </c>
    </row>
    <row r="13" spans="1:21" s="51" customFormat="1" ht="38.25" x14ac:dyDescent="0.25">
      <c r="A13" s="147">
        <f>SUMPRODUCT((STAGE=1)*(STATUS=1))</f>
        <v>6</v>
      </c>
      <c r="B13" s="139" t="str">
        <f t="array" ref="B13">IF(ROWS(B$11:B13)&lt;=$A$12,INDEX(Legislation!$C$5:$C$16,SMALL(IF(STAGE=1,IF(STATUS=0,ROW(STATUS)-ROW(Legislation!$E$5)+1)),ROWS(B$11:B13))),"")</f>
        <v/>
      </c>
      <c r="C13" s="87" t="str">
        <f t="array" ref="C13">IF(ROWS(C$11:C13)&lt;=$A$13,INDEX(Legislation!$C$5:$C$16,SMALL(IF(STAGE=1,IF(STATUS=1,ROW(STATUS)-ROW(Legislation!$E$5)+1)),ROWS(C$11:C13))),"")</f>
        <v>There is a legal framework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7</v>
      </c>
      <c r="K13" s="137" t="str">
        <f t="array" ref="K13">IF(ROWS(K$11:K13)&lt;=$J$12,INDEX(IEC!$C$5:$C$22,SMALL(IF(iecstage=1,IF(iecstatus=0,ROW(iecstatus)-ROW(IEC!$E$5)+1)),ROWS(K$11:K13))),"")</f>
        <v/>
      </c>
      <c r="L13" s="87" t="str">
        <f t="array" ref="L13">IF(ROWS(L$11:L13)&lt;=$J$13,INDEX(IEC!$C$5:$C$22,SMALL(IF(iecstage=1,IF(iecstatus=1,ROW(iecstatus)-ROW(IEC!$E$5)+1)),ROWS(L$11:L13))),"")</f>
        <v>Education on rabies prevention and control for communities, including dog bite prevention and management of dog bites have been explored</v>
      </c>
      <c r="M13" s="57">
        <f>SUMPRODUCT((prevstage=1)*(prevstatus=1))</f>
        <v>5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Dog rabies vaccines available and access has been scaled up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4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Intersectoral rabies task force, committee or working group established</v>
      </c>
    </row>
    <row r="14" spans="1:21" s="51" customFormat="1" ht="63.75" x14ac:dyDescent="0.25">
      <c r="A14" s="148"/>
      <c r="B14" s="139" t="str">
        <f t="array" ref="B14">IF(ROWS(B$11:B14)&lt;=$A$12,INDEX(Legislation!$C$5:$C$16,SMALL(IF(STAGE=1,IF(STATUS=0,ROW(STATUS)-ROW(Legislation!$E$5)+1)),ROWS(B$11:B14))),"")</f>
        <v/>
      </c>
      <c r="C14" s="87" t="str">
        <f t="array" ref="C14">IF(ROWS(C$11:C14)&lt;=$A$13,INDEX(Legislation!$C$5:$C$16,SMALL(IF(STAGE=1,IF(STATUS=1,ROW(STATUS)-ROW(Legislation!$E$5)+1)),ROWS(C$11:C14))),"")</f>
        <v>Rabies is defined as a notifiable disease in humans and animals in the framework</v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Vaccination of domestic dogs is promoted and conducted in some areas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Organization of rabies control activities (at least in pilot areas) have been conducted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>Mechanisms for mobilizing emergency funds in case of an outbreak have been identified</v>
      </c>
    </row>
    <row r="15" spans="1:21" s="51" customFormat="1" ht="38.25" x14ac:dyDescent="0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>Legislation includes dog keeping and compulsory rabies vaccination</v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Responsible dog ownership and vaccination of both owned and ownerless dogs have been promoted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>Protocols for coordinated action on reported outbreaks have been elaborated</v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ht="25.5" x14ac:dyDescent="0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>Legislation includes SOPs on outbreak declaration and response</v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>Sensitization of community leaders and authorities have been initiated</v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ht="51" x14ac:dyDescent="0.2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>Plans for training of trainers, refresher courses on rabies for professionals in human and animal health have been developed</v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x14ac:dyDescent="0.25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 x14ac:dyDescent="0.25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76.5" x14ac:dyDescent="0.2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Legal frameworks are in the process of being updated to include specifications on international movements of animals, preferably also compulsory vaccination of dogs</v>
      </c>
      <c r="C20" s="86" t="str">
        <f t="array" ref="C20">IF(ROWS(C$20:C20)&lt;=$A$22,INDEX(Legislation!$C$5:$C$16,SMALL(IF(STAGE=2,IF(STATUS=1,ROW(STATUS)-ROW(Legislation!$E$5)+1)),ROWS(C$20:C20))),"")</f>
        <v>The animal rabies case definition has been reviewed and was endorsed (intersectoral approach)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Collection of health economic data on rabies control, availability of some local or national health economic data to make the case for rabies control investment</v>
      </c>
      <c r="F20" s="86" t="str">
        <f t="array" ref="F20">IF(ROWS(F$20:F20)&lt;=$D$22,INDEX('Data coll &amp; ax'!$C$5:$C$13,SMALL(IF(datastage=2,IF(datastatus=1,ROW(datastatus)-ROW('Data coll &amp; ax'!$E$5)+1)),ROWS(F$20:F20))),"")</f>
        <v>Coordinated rabies surveillance systems covering the entire country have been established, including agreed SOPs</v>
      </c>
      <c r="G20" s="50"/>
      <c r="H20" s="140" t="str">
        <f t="array" ref="H20">IF(ROWS(H$20:H20)&lt;=$G$21,INDEX('Lab dx'!$C$5:$C$14,SMALL(IF(labstage=2,IF(labstatus=0,ROW(labstatus)-ROW('Lab dx'!$E$5)+1)),ROWS(H$20:H20))),"")</f>
        <v/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Rabies communication plan updated (e.g. Campaigns to promote responsible dog ownership have been expanded to more areas)</v>
      </c>
      <c r="L20" s="86" t="str">
        <f t="array" ref="L20">IF(ROWS(L$20:L20)&lt;=$J$22,INDEX(IEC!$C$5:$C$22,SMALL(IF(iecstage=2,IF(iecstatus=1,ROW(iecstatus)-ROW(IEC!$E$5)+1)),ROWS(L$20:L20))),"")</f>
        <v>A reporting and feedback mechanism between all stakeholders (both local and national, human and animal health offices) has been established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Nerve tissue vaccine is being phased out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/>
      </c>
      <c r="U20" s="49" t="str">
        <f t="array" ref="U20">IF(ROWS(U$20:U20)&lt;=$S$22,INDEX('Cross-cutting issues'!$C$5:$C$19,SMALL(IF(crossstage=2,IF(crossstatus=1,ROW(crossstatus)-ROW('Cross-cutting issues'!$E$5)+1)),ROWS(U$20:U20))),"")</f>
        <v>Mechanisms for regular intersectoral collaboration are in place and implemented</v>
      </c>
    </row>
    <row r="21" spans="1:21" s="51" customFormat="1" ht="63.75" x14ac:dyDescent="0.25">
      <c r="A21" s="147">
        <f>SUMPRODUCT((STAGE=2)*(STATUS=0))</f>
        <v>1</v>
      </c>
      <c r="B21" s="137" t="str">
        <f t="array" ref="B21">IF(ROWS(B$20:B21)&lt;=$A$21,INDEX(Legislation!$C$5:$C$16,SMALL(IF(STAGE=2,IF(STATUS=0,ROW(STATUS)-ROW(Legislation!$E$5)+1)),ROWS(B$20:B21))),"")</f>
        <v/>
      </c>
      <c r="C21" s="87" t="str">
        <f t="array" ref="C21">IF(ROWS(C$20:C21)&lt;=$A$22,INDEX(Legislation!$C$5:$C$16,SMALL(IF(STAGE=2,IF(STATUS=1,ROW(STATUS)-ROW(Legislation!$E$5)+1)),ROWS(C$20:C21))),"")</f>
        <v>The human rabies case definition has been reviewed and was endorsed (intersectoral approach)</v>
      </c>
      <c r="D21" s="62">
        <f>SUMPRODUCT((datastage=2)*(datastatus=0))</f>
        <v>1</v>
      </c>
      <c r="E21" s="137" t="str">
        <f t="array" ref="E21">IF(ROWS(E$20:E21)&lt;=$D$21,INDEX('Data coll &amp; ax'!$C$5:$C$13,SMALL(IF(datastage=2,IF(datastatus=0,ROW(datastatus)-ROW('Data coll &amp; ax'!$E$5)+1)),ROWS(E$20:E21))),"")</f>
        <v/>
      </c>
      <c r="F21" s="87" t="str">
        <f t="array" ref="F21">IF(ROWS(F$20:F21)&lt;=$D$22,INDEX('Data coll &amp; ax'!$C$5:$C$13,SMALL(IF(datastage=2,IF(datastatus=1,ROW(datastatus)-ROW('Data coll &amp; ax'!$E$5)+1)),ROWS(F$20:F21))),"")</f>
        <v>A reporting and feedback mechanism between all stakeholders (including local and national, human and animal health offices) has been established</v>
      </c>
      <c r="G21" s="53">
        <f>SUMPRODUCT((labstage=2)*(labstatus=0))</f>
        <v>0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1</v>
      </c>
      <c r="K21" s="137" t="str">
        <f t="array" ref="K21">IF(ROWS(K$20:K21)&lt;=$J$21,INDEX(IEC!$C$5:$C$22,SMALL(IF(iecstage=2,IF(iecstatus=0,ROW(iecstatus)-ROW(IEC!$E$5)+1)),ROWS(K$20:K21))),"")</f>
        <v/>
      </c>
      <c r="L21" s="87" t="str">
        <f t="array" ref="L21">IF(ROWS(L$20:L21)&lt;=$J$22,INDEX(IEC!$C$5:$C$22,SMALL(IF(iecstage=2,IF(iecstatus=1,ROW(iecstatus)-ROW(IEC!$E$5)+1)),ROWS(L$20:L21))),"")</f>
        <v>Public awareness campaigns are directed and adapted to specific target groups</v>
      </c>
      <c r="M21" s="57">
        <f>SUMPRODUCT((prevstage=2)*(prevstatus=0))</f>
        <v>1</v>
      </c>
      <c r="N21" s="141" t="str">
        <f t="array" ref="N21">IF(ROWS(N$20:N21)&lt;=$M$21,INDEX('Prev &amp; Ctrl'!$C$5:$C$29,SMALL(IF(prevstage=2,IF(prevstatus=0,ROW(prevstatus)-ROW('Prev &amp; Ctrl'!$E$5)+1)),ROWS(N$20:N21))),"")</f>
        <v/>
      </c>
      <c r="O21" s="52" t="str">
        <f t="array" ref="O21">IF(ROWS(O$20:O21)&lt;=$M$22,INDEX('Prev &amp; Ctrl'!$C$5:$C$29,SMALL(IF(prevstage=2,IF(prevstatus=1,ROW(prevstatus)-ROW('Prev &amp; Ctrl'!$E$5)+1)),ROWS(O$20:O21))),"")</f>
        <v>Only quality dog vaccines in accordance with OIE standards are being used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0</v>
      </c>
      <c r="T21" s="141" t="str">
        <f t="array" ref="T21">IF(ROWS(T$20:T21)&lt;=$S$21,INDEX('Cross-cutting issues'!$C$5:$C$19,SMALL(IF(crossstage=2,IF(crossstatus=0,ROW(crossstatus)-ROW('Cross-cutting issues'!$E$5)+1)),ROWS(T$20:T21))),"")</f>
        <v/>
      </c>
      <c r="U21" s="52" t="str">
        <f t="array" ref="U21">IF(ROWS(U$20:U21)&lt;=$S$22,INDEX('Cross-cutting issues'!$C$5:$C$19,SMALL(IF(crossstage=2,IF(crossstatus=1,ROW(crossstatus)-ROW('Cross-cutting issues'!$E$5)+1)),ROWS(U$20:U21))),"")</f>
        <v>Role of private sector has been explained more in detail.</v>
      </c>
    </row>
    <row r="22" spans="1:21" s="51" customFormat="1" ht="51" x14ac:dyDescent="0.25">
      <c r="A22" s="147">
        <f>SUMPRODUCT((STAGE=2)*(STATUS=1))</f>
        <v>2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2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4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200 samples from suspected cases in dogs in the country are tested annually</v>
      </c>
      <c r="J22" s="53">
        <f>SUMPRODUCT((iecstage=2)*(iecstatus=1))</f>
        <v>3</v>
      </c>
      <c r="K22" s="137" t="str">
        <f t="array" ref="K22">IF(ROWS(K$20:K22)&lt;=$J$21,INDEX(IEC!$C$5:$C$22,SMALL(IF(iecstage=2,IF(iecstatus=0,ROW(iecstatus)-ROW(IEC!$E$5)+1)),ROWS(K$20:K22))),"")</f>
        <v/>
      </c>
      <c r="L22" s="87" t="str">
        <f t="array" ref="L22">IF(ROWS(L$20:L22)&lt;=$J$22,INDEX(IEC!$C$5:$C$22,SMALL(IF(iecstage=2,IF(iecstatus=1,ROW(iecstatus)-ROW(IEC!$E$5)+1)),ROWS(L$20:L22))),"")</f>
        <v>Training of medical and veterinary personnel has been continued</v>
      </c>
      <c r="M22" s="57">
        <f>SUMPRODUCT((prevstage=2)*(prevstatus=1))</f>
        <v>5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Dog vaccination campaigns are regularly implemented in response to human cases and animal outbreaks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4</v>
      </c>
      <c r="T22" s="141" t="str">
        <f t="array" ref="T22">IF(ROWS(T$20:T22)&lt;=$S$21,INDEX('Cross-cutting issues'!$C$5:$C$19,SMALL(IF(crossstage=2,IF(crossstatus=0,ROW(crossstatus)-ROW('Cross-cutting issues'!$E$5)+1)),ROWS(T$20:T22))),"")</f>
        <v/>
      </c>
      <c r="U22" s="52" t="str">
        <f t="array" ref="U22">IF(ROWS(U$20:U22)&lt;=$S$22,INDEX('Cross-cutting issues'!$C$5:$C$19,SMALL(IF(crossstage=2,IF(crossstatus=1,ROW(crossstatus)-ROW('Cross-cutting issues'!$E$5)+1)),ROWS(U$20:U22))),"")</f>
        <v>A national intersectoral programme and strategy for rabies prevention, control and elimination has been drafted and shared with all relevant parties</v>
      </c>
    </row>
    <row r="23" spans="1:21" s="51" customFormat="1" ht="51" x14ac:dyDescent="0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>At least 50 samples from suspected cases in other susceptible domestic and wild animal species in the country are tested annually</v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SOPs on IBCM have been agreed upon, including sharing of information between sectors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>Government resources identified and allocated for rabies control</v>
      </c>
    </row>
    <row r="24" spans="1:21" s="51" customFormat="1" ht="38.25" x14ac:dyDescent="0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>SOPs for the observation of dogs involved in biting incidents available</v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x14ac:dyDescent="0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 x14ac:dyDescent="0.25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 x14ac:dyDescent="0.25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 x14ac:dyDescent="0.25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 x14ac:dyDescent="0.2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Collection of health economic data on rabies control at national level has been ongoing</v>
      </c>
      <c r="F29" s="87" t="str">
        <f t="array" ref="F29">IF(ROWS(F$29:F29)&lt;=$D$31,INDEX('Data coll &amp; ax'!$C$5:$C$13,SMALL(IF(datastage=3,IF(datastatus=1,ROW(datastatus)-ROW('Data coll &amp; ax'!$E$5)+1)),ROWS(F$29:F29))),"")</f>
        <v>Vigorous surveillance is being conducted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Thorough (70% of the total dog population) mass dog vaccination campaigns are conducted as scheduled throughout the country</v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/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>The epidemiological situation has been reviewed and national programme and strategy have been adapted as needed</v>
      </c>
    </row>
    <row r="30" spans="1:21" s="51" customFormat="1" ht="51" x14ac:dyDescent="0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1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2</v>
      </c>
      <c r="K30" s="137" t="str">
        <f t="array" ref="K30">IF(ROWS(K$29:K30)&lt;=$J$30,INDEX(IEC!$C$5:$C$22,SMALL(IF(iecstage=3,IF(iecstatus=0,ROW(iecstatus)-ROW(IEC!$E$5)+1)),ROWS(K$29:K30))),"")</f>
        <v>Responsible dog ownership promotion has been included into regular rabies awareness campaigns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1</v>
      </c>
      <c r="N30" s="141" t="str">
        <f t="array" ref="N30">IF(ROWS(N$29:N30)&lt;=$M$30,INDEX('Prev &amp; Ctrl'!$C$5:$C$29,SMALL(IF(prevstage=3,IF(prevstatus=0,ROW(prevstatus)-ROW('Prev &amp; Ctrl'!$E$5)+1)),ROWS(N$29:N30))),"")</f>
        <v/>
      </c>
      <c r="O30" s="52" t="str">
        <f t="array" ref="O30">IF(ROWS(O$29:O30)&lt;=$M$31,INDEX('Prev &amp; Ctrl'!$C$5:$C$29,SMALL(IF(prevstage=3,IF(prevstatus=1,ROW(prevstatus)-ROW('Prev &amp; Ctrl'!$E$5)+1)),ROWS(O$29:O30))),"")</f>
        <v>Modified protocols on criteria for PEP administration in rabies free areas have been developed</v>
      </c>
      <c r="P30" s="53">
        <f>SUMPRODUCT((dogstage=3)*(dogstatus=0))</f>
        <v>2</v>
      </c>
      <c r="Q30" s="137" t="str">
        <f t="array" ref="Q30">IF(ROWS(Q$29:Q30)&lt;=$P$30,INDEX('Dog popn'!$C$5:C31,SMALL(IF(dogstage=3,IF(dogstatus=0,ROW(dogstatus)-ROW('Dog popn'!$E$5)+1)),ROWS(Q$29:Q30))),"")</f>
        <v>Responsible dog ownership promotion has been included into regular rabies awareness campaigns</v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2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25.5" x14ac:dyDescent="0.2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1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1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5</v>
      </c>
      <c r="N31" s="141" t="str">
        <f t="array" ref="N31">IF(ROWS(N$29:N31)&lt;=$M$30,INDEX('Prev &amp; Ctrl'!$C$5:$C$29,SMALL(IF(prevstage=3,IF(prevstatus=0,ROW(prevstatus)-ROW('Prev &amp; Ctrl'!$E$5)+1)),ROWS(N$29:N31))),"")</f>
        <v/>
      </c>
      <c r="O31" s="52" t="str">
        <f t="array" ref="O31">IF(ROWS(O$29:O31)&lt;=$M$31,INDEX('Prev &amp; Ctrl'!$C$5:$C$29,SMALL(IF(prevstage=3,IF(prevstatus=1,ROW(prevstatus)-ROW('Prev &amp; Ctrl'!$E$5)+1)),ROWS(O$29:O31))),"")</f>
        <v>Professionals have been trained in outbreak response and investigation</v>
      </c>
      <c r="P31" s="53">
        <f>SUMPRODUCT((dogstage=3)*(dogstatus=1))</f>
        <v>0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1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51" x14ac:dyDescent="0.2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>Facilities for veterinary observation of rabies-suspect biting dog have been established in sufficient number</v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x14ac:dyDescent="0.25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>Facilities for veterinary observation of rabies-suspect biting dog comply with international animal welfare regulations</v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x14ac:dyDescent="0.25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 x14ac:dyDescent="0.25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 x14ac:dyDescent="0.25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 x14ac:dyDescent="0.25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 x14ac:dyDescent="0.25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/>
      </c>
      <c r="L38" s="86" t="str">
        <f t="array" ref="L38">IF(ROWS(L$38:L38)&lt;=$J$40,INDEX(IEC!$C$5:$C$22,SMALL(IF(iecstage=4,IF(iecstatus=1,ROW(iecstatus)-ROW(IEC!$E$5)+1)),ROWS(L$38:L38))),"")</f>
        <v>Continue awareness programmes, have been revisited to focus on maintenance of freedom and elimination efforts</v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justified otherwise</v>
      </c>
      <c r="O38" s="49" t="str">
        <f t="array" ref="O38">IF(ROWS(O$38:O38)&lt;=$M$40,INDEX('Prev &amp; Ctrl'!$C$5:$C$29,SMALL(IF(prevstage=4,IF(prevstatus=1,ROW(prevstatus)-ROW('Prev &amp; Ctrl'!$E$5)+1)),ROWS(O$38:O38))),"")</f>
        <v>All professionals at risk of contracting rabies have been immunized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Veterinary border inspection and quarantine measures are fully implemented in accordance with national regulations</v>
      </c>
      <c r="U38" s="49" t="str">
        <f t="array" ref="U38">IF(ROWS(U$38:U38)&lt;=$S$40,INDEX('Cross-cutting issues'!$C$5:$C$19,SMALL(IF(crossstage=4,IF(crossstatus=1,ROW(crossstatus)-ROW('Cross-cutting issues'!$E$5)+1)),ROWS(U$38:U38))),"")</f>
        <v>Epidemiology situation (including livestock and wildlife, if applicable) has been reviewed and the national strategy adapted as needed</v>
      </c>
    </row>
    <row r="39" spans="1:21" s="51" customFormat="1" ht="38.25" x14ac:dyDescent="0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0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4</v>
      </c>
      <c r="N39" s="141" t="str">
        <f t="array" ref="N39">IF(ROWS(N$38:N39)&lt;=$M$39,INDEX('Prev &amp; Ctrl'!$C$5:$C$29,SMALL(IF(prevstage=4,IF(prevstatus=0,ROW(prevstatus)-ROW('Prev &amp; Ctrl'!$E$5)+1)),ROWS(N$38:N39))),"")</f>
        <v>Measures applied in designated dog-rabies free zones</v>
      </c>
      <c r="O39" s="52" t="str">
        <f t="array" ref="O39">IF(ROWS(O$38:O39)&lt;=$M$40,INDEX('Prev &amp; Ctrl'!$C$5:$C$29,SMALL(IF(prevstage=4,IF(prevstatus=1,ROW(prevstatus)-ROW('Prev &amp; Ctrl'!$E$5)+1)),ROWS(O$38:O39))),"")</f>
        <v/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1</v>
      </c>
      <c r="T39" s="141" t="str">
        <f t="array" ref="T39">IF(ROWS(T$38:T39)&lt;=$S$39,INDEX('Cross-cutting issues'!$C$5:$C$19,SMALL(IF(crossstage=4,IF(crossstatus=0,ROW(crossstatus)-ROW('Cross-cutting issues'!$E$5)+1)),ROWS(T$38:T39))),"")</f>
        <v/>
      </c>
      <c r="U39" s="52" t="str">
        <f t="array" ref="U39">IF(ROWS(U$38:U39)&lt;=$S$40,INDEX('Cross-cutting issues'!$C$5:$C$19,SMALL(IF(crossstage=4,IF(crossstatus=1,ROW(crossstatus)-ROW('Cross-cutting issues'!$E$5)+1)),ROWS(U$38:U39))),"")</f>
        <v>Dialogue with neighbouring or other countries has started, establishment of a cross-border plan</v>
      </c>
    </row>
    <row r="40" spans="1:21" s="51" customFormat="1" ht="63.75" x14ac:dyDescent="0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1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1</v>
      </c>
      <c r="N40" s="141" t="str">
        <f t="array" ref="N40">IF(ROWS(N$38:N40)&lt;=$M$39,INDEX('Prev &amp; Ctrl'!$C$5:$C$29,SMALL(IF(prevstage=4,IF(prevstatus=0,ROW(prevstatus)-ROW('Prev &amp; Ctrl'!$E$5)+1)),ROWS(N$38:N40))),"")</f>
        <v>Areas free of dog rabies and absence of human rabies have been assessed and verified in accordance with the national rabies control and prevention strategy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2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51" x14ac:dyDescent="0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>A long-term plan, including emergency response to outbreaks following re-introduction has been developed</v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x14ac:dyDescent="0.2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 x14ac:dyDescent="0.25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 x14ac:dyDescent="0.25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 x14ac:dyDescent="0.25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 x14ac:dyDescent="0.25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 x14ac:dyDescent="0.2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/>
      </c>
      <c r="F47" s="49" t="str">
        <f t="array" ref="F47">IF(ROWS(F$47:F47)&lt;=$D$49,INDEX('Data coll &amp; ax'!$C$5:$C$13,SMALL(IF(datastage=5,IF(datastatus=1,ROW(datastatus)-ROW('Data coll &amp; ax'!$E$5)+1)),ROWS(F$47:F47))),"")</f>
        <v>Effective surveillance system for rabies maintained</v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Based on a risk assessment, dog vaccination campaigns are maintained where justified</v>
      </c>
      <c r="O47" s="49" t="str">
        <f t="array" ref="O47">IF(ROWS(O$47:O47)&lt;=$M$49,INDEX('Prev &amp; Ctrl'!$C$5:$C$29,SMALL(IF(prevstage=5,IF(prevstatus=1,ROW(prevstatus)-ROW('Prev &amp; Ctrl'!$E$5)+1)),ROWS(O$47:O47))),"")</f>
        <v>Modified protocols on criteria for PEP administration for rabies free areas implemented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25.5" x14ac:dyDescent="0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0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2</v>
      </c>
      <c r="N48" s="141" t="str">
        <f t="array" ref="N48">IF(ROWS(N$47:N48)&lt;=$M$48,INDEX('Prev &amp; Ctrl'!$C$5:$C$29,SMALL(IF(prevstage=5,IF(prevstatus=0,ROW(prevstatus)-ROW('Prev &amp; Ctrl'!$E$5)+1)),ROWS(N$47:N48))),"")</f>
        <v>Capacity for outbreak and re-introduction response maintained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x14ac:dyDescent="0.2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1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1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 x14ac:dyDescent="0.25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 x14ac:dyDescent="0.25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 x14ac:dyDescent="0.25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 x14ac:dyDescent="0.25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 x14ac:dyDescent="0.25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 x14ac:dyDescent="0.25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 x14ac:dyDescent="0.2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 x14ac:dyDescent="0.25">
      <c r="A1" s="181" t="s">
        <v>0</v>
      </c>
      <c r="B1" s="181" t="s">
        <v>433</v>
      </c>
      <c r="C1" s="181" t="s">
        <v>434</v>
      </c>
    </row>
    <row r="2" spans="1:3" x14ac:dyDescent="0.25">
      <c r="A2" s="183">
        <v>0</v>
      </c>
      <c r="B2" s="180" t="s">
        <v>34</v>
      </c>
      <c r="C2" s="10" t="s">
        <v>12</v>
      </c>
    </row>
    <row r="3" spans="1:3" x14ac:dyDescent="0.25">
      <c r="A3" s="183">
        <v>1</v>
      </c>
      <c r="B3" s="180" t="s">
        <v>34</v>
      </c>
      <c r="C3" s="10" t="s">
        <v>142</v>
      </c>
    </row>
    <row r="4" spans="1:3" x14ac:dyDescent="0.25">
      <c r="A4" s="183">
        <v>2</v>
      </c>
      <c r="B4" s="180" t="s">
        <v>34</v>
      </c>
      <c r="C4" s="10" t="s">
        <v>144</v>
      </c>
    </row>
    <row r="5" spans="1:3" x14ac:dyDescent="0.25">
      <c r="A5" s="183">
        <v>0</v>
      </c>
      <c r="B5" s="180" t="s">
        <v>34</v>
      </c>
      <c r="C5" s="10" t="s">
        <v>14</v>
      </c>
    </row>
    <row r="6" spans="1:3" x14ac:dyDescent="0.25">
      <c r="A6" s="183">
        <v>1</v>
      </c>
      <c r="B6" s="180" t="s">
        <v>34</v>
      </c>
      <c r="C6" s="10" t="s">
        <v>143</v>
      </c>
    </row>
    <row r="7" spans="1:3" x14ac:dyDescent="0.25">
      <c r="A7" s="183">
        <v>2</v>
      </c>
      <c r="B7" s="180" t="s">
        <v>34</v>
      </c>
      <c r="C7" s="10" t="s">
        <v>145</v>
      </c>
    </row>
    <row r="8" spans="1:3" x14ac:dyDescent="0.25">
      <c r="A8" s="183">
        <v>1</v>
      </c>
      <c r="B8" s="180" t="s">
        <v>34</v>
      </c>
      <c r="C8" s="10" t="s">
        <v>5</v>
      </c>
    </row>
    <row r="9" spans="1:3" x14ac:dyDescent="0.25">
      <c r="A9" s="183">
        <v>1</v>
      </c>
      <c r="B9" s="180" t="s">
        <v>34</v>
      </c>
      <c r="C9" s="10" t="s">
        <v>6</v>
      </c>
    </row>
    <row r="10" spans="1:3" x14ac:dyDescent="0.25">
      <c r="A10" s="183">
        <v>1</v>
      </c>
      <c r="B10" s="180" t="s">
        <v>34</v>
      </c>
      <c r="C10" s="184" t="s">
        <v>16</v>
      </c>
    </row>
    <row r="11" spans="1:3" x14ac:dyDescent="0.25">
      <c r="A11" s="183">
        <v>1</v>
      </c>
      <c r="B11" s="180" t="s">
        <v>34</v>
      </c>
      <c r="C11" s="184" t="s">
        <v>8</v>
      </c>
    </row>
    <row r="12" spans="1:3" x14ac:dyDescent="0.25">
      <c r="A12" s="183">
        <v>1</v>
      </c>
      <c r="B12" s="180" t="s">
        <v>34</v>
      </c>
      <c r="C12" s="184" t="s">
        <v>7</v>
      </c>
    </row>
    <row r="13" spans="1:3" ht="30" x14ac:dyDescent="0.25">
      <c r="A13" s="183">
        <v>2</v>
      </c>
      <c r="B13" s="180" t="s">
        <v>34</v>
      </c>
      <c r="C13" s="10" t="s">
        <v>10</v>
      </c>
    </row>
    <row r="14" spans="1:3" ht="30" x14ac:dyDescent="0.25">
      <c r="A14" s="183">
        <v>1</v>
      </c>
      <c r="B14" s="185" t="s">
        <v>35</v>
      </c>
      <c r="C14" s="186" t="s">
        <v>24</v>
      </c>
    </row>
    <row r="15" spans="1:3" ht="30" x14ac:dyDescent="0.25">
      <c r="A15" s="183">
        <v>1</v>
      </c>
      <c r="B15" s="185" t="s">
        <v>35</v>
      </c>
      <c r="C15" s="186" t="s">
        <v>25</v>
      </c>
    </row>
    <row r="16" spans="1:3" x14ac:dyDescent="0.25">
      <c r="A16" s="183">
        <v>1</v>
      </c>
      <c r="B16" s="185" t="s">
        <v>35</v>
      </c>
      <c r="C16" s="186" t="s">
        <v>20</v>
      </c>
    </row>
    <row r="17" spans="1:3" ht="30" x14ac:dyDescent="0.25">
      <c r="A17" s="183">
        <v>2</v>
      </c>
      <c r="B17" s="185" t="s">
        <v>35</v>
      </c>
      <c r="C17" s="187" t="s">
        <v>17</v>
      </c>
    </row>
    <row r="18" spans="1:3" ht="30" x14ac:dyDescent="0.25">
      <c r="A18" s="183">
        <v>2</v>
      </c>
      <c r="B18" s="185" t="s">
        <v>35</v>
      </c>
      <c r="C18" s="187" t="s">
        <v>124</v>
      </c>
    </row>
    <row r="19" spans="1:3" x14ac:dyDescent="0.25">
      <c r="A19" s="183">
        <v>3</v>
      </c>
      <c r="B19" s="185" t="s">
        <v>35</v>
      </c>
      <c r="C19" s="186" t="s">
        <v>22</v>
      </c>
    </row>
    <row r="20" spans="1:3" x14ac:dyDescent="0.25">
      <c r="A20" s="183">
        <v>5</v>
      </c>
      <c r="B20" s="185" t="s">
        <v>35</v>
      </c>
      <c r="C20" s="186" t="s">
        <v>19</v>
      </c>
    </row>
    <row r="21" spans="1:3" ht="30" customHeight="1" x14ac:dyDescent="0.25">
      <c r="A21" s="183">
        <v>2</v>
      </c>
      <c r="B21" s="185" t="s">
        <v>35</v>
      </c>
      <c r="C21" s="10" t="s">
        <v>21</v>
      </c>
    </row>
    <row r="22" spans="1:3" x14ac:dyDescent="0.25">
      <c r="A22" s="183">
        <v>3</v>
      </c>
      <c r="B22" s="185" t="s">
        <v>35</v>
      </c>
      <c r="C22" s="10" t="s">
        <v>18</v>
      </c>
    </row>
    <row r="23" spans="1:3" ht="30" customHeight="1" x14ac:dyDescent="0.25">
      <c r="A23" s="183">
        <v>0</v>
      </c>
      <c r="B23" s="188" t="s">
        <v>42</v>
      </c>
      <c r="C23" s="189" t="s">
        <v>36</v>
      </c>
    </row>
    <row r="24" spans="1:3" ht="30" x14ac:dyDescent="0.25">
      <c r="A24" s="183">
        <v>0</v>
      </c>
      <c r="B24" s="188" t="s">
        <v>42</v>
      </c>
      <c r="C24" s="189" t="s">
        <v>27</v>
      </c>
    </row>
    <row r="25" spans="1:3" ht="15" customHeight="1" x14ac:dyDescent="0.25">
      <c r="A25" s="183">
        <v>1</v>
      </c>
      <c r="B25" s="188" t="s">
        <v>42</v>
      </c>
      <c r="C25" s="189" t="s">
        <v>28</v>
      </c>
    </row>
    <row r="26" spans="1:3" x14ac:dyDescent="0.25">
      <c r="A26" s="183">
        <v>2</v>
      </c>
      <c r="B26" s="188" t="s">
        <v>42</v>
      </c>
      <c r="C26" s="184" t="s">
        <v>30</v>
      </c>
    </row>
    <row r="27" spans="1:3" x14ac:dyDescent="0.25">
      <c r="A27" s="183">
        <v>3</v>
      </c>
      <c r="B27" s="188" t="s">
        <v>42</v>
      </c>
      <c r="C27" s="189" t="s">
        <v>39</v>
      </c>
    </row>
    <row r="28" spans="1:3" x14ac:dyDescent="0.25">
      <c r="A28" s="183">
        <v>3</v>
      </c>
      <c r="B28" s="188" t="s">
        <v>42</v>
      </c>
      <c r="C28" s="189" t="s">
        <v>40</v>
      </c>
    </row>
    <row r="29" spans="1:3" ht="30" x14ac:dyDescent="0.25">
      <c r="A29" s="183">
        <v>3</v>
      </c>
      <c r="B29" s="188" t="s">
        <v>42</v>
      </c>
      <c r="C29" s="189" t="s">
        <v>31</v>
      </c>
    </row>
    <row r="30" spans="1:3" ht="15" customHeight="1" x14ac:dyDescent="0.25">
      <c r="A30" s="183">
        <v>2</v>
      </c>
      <c r="B30" s="188" t="s">
        <v>42</v>
      </c>
      <c r="C30" s="10" t="s">
        <v>29</v>
      </c>
    </row>
    <row r="31" spans="1:3" ht="30" x14ac:dyDescent="0.25">
      <c r="A31" s="183">
        <v>4</v>
      </c>
      <c r="B31" s="188" t="s">
        <v>42</v>
      </c>
      <c r="C31" s="10" t="s">
        <v>32</v>
      </c>
    </row>
    <row r="32" spans="1:3" ht="30" x14ac:dyDescent="0.25">
      <c r="A32" s="183">
        <v>5</v>
      </c>
      <c r="B32" s="188" t="s">
        <v>42</v>
      </c>
      <c r="C32" s="10" t="s">
        <v>33</v>
      </c>
    </row>
    <row r="33" spans="1:3" x14ac:dyDescent="0.25">
      <c r="A33" s="183">
        <v>0</v>
      </c>
      <c r="B33" s="190" t="s">
        <v>435</v>
      </c>
      <c r="C33" s="10" t="s">
        <v>44</v>
      </c>
    </row>
    <row r="34" spans="1:3" ht="30" x14ac:dyDescent="0.25">
      <c r="A34" s="183">
        <v>2</v>
      </c>
      <c r="B34" s="190" t="s">
        <v>435</v>
      </c>
      <c r="C34" s="184" t="s">
        <v>123</v>
      </c>
    </row>
    <row r="35" spans="1:3" ht="15" customHeight="1" x14ac:dyDescent="0.25">
      <c r="A35" s="191">
        <v>1</v>
      </c>
      <c r="B35" s="190" t="s">
        <v>435</v>
      </c>
      <c r="C35" s="189" t="s">
        <v>46</v>
      </c>
    </row>
    <row r="36" spans="1:3" x14ac:dyDescent="0.25">
      <c r="A36" s="191">
        <v>1</v>
      </c>
      <c r="B36" s="190" t="s">
        <v>435</v>
      </c>
      <c r="C36" s="189" t="s">
        <v>59</v>
      </c>
    </row>
    <row r="37" spans="1:3" ht="30" x14ac:dyDescent="0.25">
      <c r="A37" s="191">
        <v>2</v>
      </c>
      <c r="B37" s="190" t="s">
        <v>435</v>
      </c>
      <c r="C37" s="189" t="s">
        <v>48</v>
      </c>
    </row>
    <row r="38" spans="1:3" x14ac:dyDescent="0.25">
      <c r="A38" s="191">
        <v>3</v>
      </c>
      <c r="B38" s="190" t="s">
        <v>435</v>
      </c>
      <c r="C38" s="189" t="s">
        <v>50</v>
      </c>
    </row>
    <row r="39" spans="1:3" ht="15" customHeight="1" x14ac:dyDescent="0.25">
      <c r="A39" s="183">
        <v>1</v>
      </c>
      <c r="B39" s="190" t="s">
        <v>435</v>
      </c>
      <c r="C39" s="10" t="s">
        <v>57</v>
      </c>
    </row>
    <row r="40" spans="1:3" ht="30" x14ac:dyDescent="0.25">
      <c r="A40" s="183">
        <v>1</v>
      </c>
      <c r="B40" s="190" t="s">
        <v>435</v>
      </c>
      <c r="C40" s="10" t="s">
        <v>58</v>
      </c>
    </row>
    <row r="41" spans="1:3" x14ac:dyDescent="0.25">
      <c r="A41" s="183">
        <v>1</v>
      </c>
      <c r="B41" s="190" t="s">
        <v>435</v>
      </c>
      <c r="C41" s="10" t="s">
        <v>53</v>
      </c>
    </row>
    <row r="42" spans="1:3" x14ac:dyDescent="0.25">
      <c r="A42" s="183">
        <v>1</v>
      </c>
      <c r="B42" s="190" t="s">
        <v>435</v>
      </c>
      <c r="C42" s="10" t="s">
        <v>61</v>
      </c>
    </row>
    <row r="43" spans="1:3" x14ac:dyDescent="0.25">
      <c r="A43" s="191">
        <v>1</v>
      </c>
      <c r="B43" s="190" t="s">
        <v>435</v>
      </c>
      <c r="C43" s="189" t="s">
        <v>60</v>
      </c>
    </row>
    <row r="44" spans="1:3" x14ac:dyDescent="0.25">
      <c r="A44" s="191">
        <v>2</v>
      </c>
      <c r="B44" s="190" t="s">
        <v>435</v>
      </c>
      <c r="C44" s="189" t="s">
        <v>49</v>
      </c>
    </row>
    <row r="45" spans="1:3" x14ac:dyDescent="0.25">
      <c r="A45" s="191">
        <v>3</v>
      </c>
      <c r="B45" s="190" t="s">
        <v>435</v>
      </c>
      <c r="C45" s="192" t="s">
        <v>55</v>
      </c>
    </row>
    <row r="46" spans="1:3" x14ac:dyDescent="0.25">
      <c r="A46" s="191">
        <v>3</v>
      </c>
      <c r="B46" s="190" t="s">
        <v>438</v>
      </c>
      <c r="C46" s="10" t="s">
        <v>43</v>
      </c>
    </row>
    <row r="47" spans="1:3" ht="30" x14ac:dyDescent="0.25">
      <c r="A47" s="191">
        <v>4</v>
      </c>
      <c r="B47" s="190" t="s">
        <v>435</v>
      </c>
      <c r="C47" s="10" t="s">
        <v>51</v>
      </c>
    </row>
    <row r="48" spans="1:3" x14ac:dyDescent="0.25">
      <c r="A48" s="191">
        <v>5</v>
      </c>
      <c r="B48" s="190" t="s">
        <v>435</v>
      </c>
      <c r="C48" s="10" t="s">
        <v>52</v>
      </c>
    </row>
    <row r="49" spans="1:3" ht="30" x14ac:dyDescent="0.25">
      <c r="A49" s="183">
        <v>1</v>
      </c>
      <c r="B49" s="190" t="s">
        <v>435</v>
      </c>
      <c r="C49" s="10" t="s">
        <v>45</v>
      </c>
    </row>
    <row r="50" spans="1:3" x14ac:dyDescent="0.25">
      <c r="A50" s="183">
        <v>2</v>
      </c>
      <c r="B50" s="190" t="s">
        <v>435</v>
      </c>
      <c r="C50" s="184" t="s">
        <v>47</v>
      </c>
    </row>
    <row r="51" spans="1:3" x14ac:dyDescent="0.25">
      <c r="A51" s="193">
        <v>1</v>
      </c>
      <c r="B51" s="194" t="s">
        <v>436</v>
      </c>
      <c r="C51" s="189" t="s">
        <v>67</v>
      </c>
    </row>
    <row r="52" spans="1:3" ht="30" x14ac:dyDescent="0.25">
      <c r="A52" s="193">
        <v>1</v>
      </c>
      <c r="B52" s="194" t="s">
        <v>436</v>
      </c>
      <c r="C52" s="184" t="s">
        <v>68</v>
      </c>
    </row>
    <row r="53" spans="1:3" x14ac:dyDescent="0.25">
      <c r="A53" s="193">
        <v>2</v>
      </c>
      <c r="B53" s="194" t="s">
        <v>436</v>
      </c>
      <c r="C53" s="184" t="s">
        <v>85</v>
      </c>
    </row>
    <row r="54" spans="1:3" x14ac:dyDescent="0.25">
      <c r="A54" s="193">
        <v>2</v>
      </c>
      <c r="B54" s="194" t="s">
        <v>436</v>
      </c>
      <c r="C54" s="195" t="s">
        <v>70</v>
      </c>
    </row>
    <row r="55" spans="1:3" ht="30" x14ac:dyDescent="0.25">
      <c r="A55" s="196">
        <v>3</v>
      </c>
      <c r="B55" s="194" t="s">
        <v>436</v>
      </c>
      <c r="C55" s="189" t="s">
        <v>432</v>
      </c>
    </row>
    <row r="56" spans="1:3" x14ac:dyDescent="0.25">
      <c r="A56" s="196">
        <v>4</v>
      </c>
      <c r="B56" s="194" t="s">
        <v>436</v>
      </c>
      <c r="C56" s="189" t="s">
        <v>78</v>
      </c>
    </row>
    <row r="57" spans="1:3" x14ac:dyDescent="0.25">
      <c r="A57" s="196">
        <v>5</v>
      </c>
      <c r="B57" s="194" t="s">
        <v>436</v>
      </c>
      <c r="C57" s="195" t="s">
        <v>83</v>
      </c>
    </row>
    <row r="58" spans="1:3" x14ac:dyDescent="0.25">
      <c r="A58" s="196">
        <v>1</v>
      </c>
      <c r="B58" s="194" t="s">
        <v>436</v>
      </c>
      <c r="C58" s="197" t="s">
        <v>69</v>
      </c>
    </row>
    <row r="59" spans="1:3" x14ac:dyDescent="0.25">
      <c r="A59" s="193">
        <v>2</v>
      </c>
      <c r="B59" s="194" t="s">
        <v>436</v>
      </c>
      <c r="C59" s="198" t="s">
        <v>71</v>
      </c>
    </row>
    <row r="60" spans="1:3" x14ac:dyDescent="0.25">
      <c r="A60" s="193">
        <v>2</v>
      </c>
      <c r="B60" s="194" t="s">
        <v>436</v>
      </c>
      <c r="C60" s="198" t="s">
        <v>72</v>
      </c>
    </row>
    <row r="61" spans="1:3" ht="30" x14ac:dyDescent="0.25">
      <c r="A61" s="193">
        <v>3</v>
      </c>
      <c r="B61" s="194" t="s">
        <v>436</v>
      </c>
      <c r="C61" s="10" t="s">
        <v>122</v>
      </c>
    </row>
    <row r="62" spans="1:3" ht="30" x14ac:dyDescent="0.25">
      <c r="A62" s="193">
        <v>4</v>
      </c>
      <c r="B62" s="194" t="s">
        <v>436</v>
      </c>
      <c r="C62" s="10" t="s">
        <v>77</v>
      </c>
    </row>
    <row r="63" spans="1:3" x14ac:dyDescent="0.25">
      <c r="A63" s="196">
        <v>5</v>
      </c>
      <c r="B63" s="194" t="s">
        <v>436</v>
      </c>
      <c r="C63" s="10" t="s">
        <v>81</v>
      </c>
    </row>
    <row r="64" spans="1:3" x14ac:dyDescent="0.25">
      <c r="A64" s="196">
        <v>1</v>
      </c>
      <c r="B64" s="194" t="s">
        <v>436</v>
      </c>
      <c r="C64" s="10" t="s">
        <v>65</v>
      </c>
    </row>
    <row r="65" spans="1:3" x14ac:dyDescent="0.25">
      <c r="A65" s="196">
        <v>1</v>
      </c>
      <c r="B65" s="194" t="s">
        <v>436</v>
      </c>
      <c r="C65" s="10" t="s">
        <v>66</v>
      </c>
    </row>
    <row r="66" spans="1:3" x14ac:dyDescent="0.25">
      <c r="A66" s="196">
        <v>2</v>
      </c>
      <c r="B66" s="194" t="s">
        <v>436</v>
      </c>
      <c r="C66" s="198" t="s">
        <v>73</v>
      </c>
    </row>
    <row r="67" spans="1:3" x14ac:dyDescent="0.25">
      <c r="A67" s="199">
        <v>2</v>
      </c>
      <c r="B67" s="194" t="s">
        <v>436</v>
      </c>
      <c r="C67" s="198" t="s">
        <v>74</v>
      </c>
    </row>
    <row r="68" spans="1:3" x14ac:dyDescent="0.25">
      <c r="A68" s="199">
        <v>3</v>
      </c>
      <c r="B68" s="194" t="s">
        <v>436</v>
      </c>
      <c r="C68" s="10" t="s">
        <v>75</v>
      </c>
    </row>
    <row r="69" spans="1:3" ht="30" x14ac:dyDescent="0.25">
      <c r="A69" s="193">
        <v>3</v>
      </c>
      <c r="B69" s="194" t="s">
        <v>436</v>
      </c>
      <c r="C69" s="189" t="s">
        <v>89</v>
      </c>
    </row>
    <row r="70" spans="1:3" ht="30" x14ac:dyDescent="0.25">
      <c r="A70" s="193">
        <v>3</v>
      </c>
      <c r="B70" s="194" t="s">
        <v>436</v>
      </c>
      <c r="C70" s="189" t="s">
        <v>88</v>
      </c>
    </row>
    <row r="71" spans="1:3" x14ac:dyDescent="0.25">
      <c r="A71" s="193">
        <v>4</v>
      </c>
      <c r="B71" s="194" t="s">
        <v>436</v>
      </c>
      <c r="C71" s="10" t="s">
        <v>84</v>
      </c>
    </row>
    <row r="72" spans="1:3" ht="30" x14ac:dyDescent="0.25">
      <c r="A72" s="193">
        <v>4</v>
      </c>
      <c r="B72" s="194" t="s">
        <v>436</v>
      </c>
      <c r="C72" s="10" t="s">
        <v>76</v>
      </c>
    </row>
    <row r="73" spans="1:3" x14ac:dyDescent="0.25">
      <c r="A73" s="193">
        <v>4</v>
      </c>
      <c r="B73" s="194" t="s">
        <v>436</v>
      </c>
      <c r="C73" s="10" t="s">
        <v>79</v>
      </c>
    </row>
    <row r="74" spans="1:3" ht="30" x14ac:dyDescent="0.25">
      <c r="A74" s="193">
        <v>4</v>
      </c>
      <c r="B74" s="194" t="s">
        <v>436</v>
      </c>
      <c r="C74" s="10" t="s">
        <v>80</v>
      </c>
    </row>
    <row r="75" spans="1:3" x14ac:dyDescent="0.25">
      <c r="A75" s="193">
        <v>5</v>
      </c>
      <c r="B75" s="194" t="s">
        <v>436</v>
      </c>
      <c r="C75" s="10" t="s">
        <v>82</v>
      </c>
    </row>
    <row r="76" spans="1:3" x14ac:dyDescent="0.25">
      <c r="A76" s="183">
        <v>1</v>
      </c>
      <c r="B76" s="200" t="s">
        <v>437</v>
      </c>
      <c r="C76" s="10" t="s">
        <v>91</v>
      </c>
    </row>
    <row r="77" spans="1:3" x14ac:dyDescent="0.25">
      <c r="A77" s="183">
        <v>3</v>
      </c>
      <c r="B77" s="200" t="s">
        <v>437</v>
      </c>
      <c r="C77" s="10" t="s">
        <v>92</v>
      </c>
    </row>
    <row r="78" spans="1:3" ht="15" customHeight="1" x14ac:dyDescent="0.25">
      <c r="A78" s="183">
        <v>1</v>
      </c>
      <c r="B78" s="188" t="s">
        <v>111</v>
      </c>
      <c r="C78" s="10" t="s">
        <v>93</v>
      </c>
    </row>
    <row r="79" spans="1:3" x14ac:dyDescent="0.25">
      <c r="A79" s="183">
        <v>1</v>
      </c>
      <c r="B79" s="188" t="s">
        <v>111</v>
      </c>
      <c r="C79" s="10" t="s">
        <v>94</v>
      </c>
    </row>
    <row r="80" spans="1:3" x14ac:dyDescent="0.25">
      <c r="A80" s="183">
        <v>1</v>
      </c>
      <c r="B80" s="188" t="s">
        <v>111</v>
      </c>
      <c r="C80" s="10" t="s">
        <v>95</v>
      </c>
    </row>
    <row r="81" spans="1:3" x14ac:dyDescent="0.25">
      <c r="A81" s="183">
        <v>2</v>
      </c>
      <c r="B81" s="188" t="s">
        <v>111</v>
      </c>
      <c r="C81" s="10" t="s">
        <v>98</v>
      </c>
    </row>
    <row r="82" spans="1:3" x14ac:dyDescent="0.25">
      <c r="A82" s="183">
        <v>2</v>
      </c>
      <c r="B82" s="188" t="s">
        <v>111</v>
      </c>
      <c r="C82" s="189" t="s">
        <v>101</v>
      </c>
    </row>
    <row r="83" spans="1:3" ht="30" customHeight="1" x14ac:dyDescent="0.25">
      <c r="A83" s="183">
        <v>1</v>
      </c>
      <c r="B83" s="188" t="s">
        <v>111</v>
      </c>
      <c r="C83" s="189" t="s">
        <v>96</v>
      </c>
    </row>
    <row r="84" spans="1:3" x14ac:dyDescent="0.25">
      <c r="A84" s="183">
        <v>1</v>
      </c>
      <c r="B84" s="188" t="s">
        <v>111</v>
      </c>
      <c r="C84" s="189" t="s">
        <v>97</v>
      </c>
    </row>
    <row r="85" spans="1:3" ht="30" x14ac:dyDescent="0.25">
      <c r="A85" s="183">
        <v>2</v>
      </c>
      <c r="B85" s="188" t="s">
        <v>111</v>
      </c>
      <c r="C85" s="189" t="s">
        <v>99</v>
      </c>
    </row>
    <row r="86" spans="1:3" x14ac:dyDescent="0.25">
      <c r="A86" s="183">
        <v>2</v>
      </c>
      <c r="B86" s="188" t="s">
        <v>111</v>
      </c>
      <c r="C86" s="189" t="s">
        <v>100</v>
      </c>
    </row>
    <row r="87" spans="1:3" x14ac:dyDescent="0.25">
      <c r="A87" s="183">
        <v>3</v>
      </c>
      <c r="B87" s="188" t="s">
        <v>111</v>
      </c>
      <c r="C87" s="189" t="s">
        <v>135</v>
      </c>
    </row>
    <row r="88" spans="1:3" x14ac:dyDescent="0.25">
      <c r="A88" s="183">
        <v>3</v>
      </c>
      <c r="B88" s="188" t="s">
        <v>111</v>
      </c>
      <c r="C88" s="189" t="s">
        <v>136</v>
      </c>
    </row>
    <row r="89" spans="1:3" ht="30" x14ac:dyDescent="0.25">
      <c r="A89" s="183">
        <v>3</v>
      </c>
      <c r="B89" s="188" t="s">
        <v>111</v>
      </c>
      <c r="C89" s="189" t="s">
        <v>102</v>
      </c>
    </row>
    <row r="90" spans="1:3" ht="30" x14ac:dyDescent="0.25">
      <c r="A90" s="183">
        <v>4</v>
      </c>
      <c r="B90" s="188" t="s">
        <v>111</v>
      </c>
      <c r="C90" s="189" t="s">
        <v>105</v>
      </c>
    </row>
    <row r="91" spans="1:3" ht="15" customHeight="1" x14ac:dyDescent="0.25">
      <c r="A91" s="183">
        <v>4</v>
      </c>
      <c r="B91" s="188" t="s">
        <v>111</v>
      </c>
      <c r="C91" s="10" t="s">
        <v>103</v>
      </c>
    </row>
    <row r="92" spans="1:3" ht="30" x14ac:dyDescent="0.25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topLeftCell="A5" workbookViewId="0">
      <selection activeCell="F14" sqref="F14:I14"/>
    </sheetView>
  </sheetViews>
  <sheetFormatPr defaultRowHeight="15" x14ac:dyDescent="0.2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 x14ac:dyDescent="0.25">
      <c r="C4" s="217" t="s">
        <v>149</v>
      </c>
      <c r="D4" s="218"/>
      <c r="E4" s="215" t="s">
        <v>319</v>
      </c>
      <c r="F4" s="215"/>
      <c r="G4" s="215"/>
      <c r="H4" s="215"/>
      <c r="I4" s="215"/>
      <c r="J4" s="162" t="s">
        <v>426</v>
      </c>
    </row>
    <row r="6" spans="3:10" ht="26.25" customHeight="1" x14ac:dyDescent="0.25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 x14ac:dyDescent="0.25">
      <c r="D7" s="212" t="s">
        <v>151</v>
      </c>
      <c r="E7" s="213"/>
      <c r="F7" s="220" t="s">
        <v>471</v>
      </c>
      <c r="G7" s="220"/>
      <c r="H7" s="220"/>
      <c r="I7" s="220"/>
    </row>
    <row r="8" spans="3:10" ht="26.25" customHeight="1" x14ac:dyDescent="0.25">
      <c r="D8" s="212" t="s">
        <v>152</v>
      </c>
      <c r="E8" s="213"/>
      <c r="F8" s="220" t="s">
        <v>469</v>
      </c>
      <c r="G8" s="220"/>
      <c r="H8" s="220"/>
      <c r="I8" s="220"/>
    </row>
    <row r="9" spans="3:10" x14ac:dyDescent="0.25">
      <c r="E9" s="111"/>
      <c r="F9" s="110"/>
      <c r="G9" s="110"/>
      <c r="H9" s="110"/>
      <c r="I9" s="110"/>
    </row>
    <row r="10" spans="3:10" ht="26.25" customHeight="1" x14ac:dyDescent="0.25">
      <c r="C10" s="212" t="s">
        <v>150</v>
      </c>
      <c r="D10" s="212"/>
      <c r="E10" s="213"/>
      <c r="F10" s="214" t="s">
        <v>470</v>
      </c>
      <c r="G10" s="214"/>
      <c r="H10" s="214"/>
      <c r="I10" s="214"/>
    </row>
    <row r="11" spans="3:10" ht="26.25" customHeight="1" x14ac:dyDescent="0.25">
      <c r="D11" s="212" t="s">
        <v>151</v>
      </c>
      <c r="E11" s="213"/>
      <c r="F11" s="214" t="s">
        <v>471</v>
      </c>
      <c r="G11" s="214"/>
      <c r="H11" s="214"/>
      <c r="I11" s="214"/>
    </row>
    <row r="12" spans="3:10" ht="26.25" customHeight="1" x14ac:dyDescent="0.25">
      <c r="D12" s="212" t="s">
        <v>152</v>
      </c>
      <c r="E12" s="213"/>
      <c r="F12" s="214" t="s">
        <v>469</v>
      </c>
      <c r="G12" s="214"/>
      <c r="H12" s="214"/>
      <c r="I12" s="214"/>
    </row>
    <row r="13" spans="3:10" x14ac:dyDescent="0.25">
      <c r="E13" s="111"/>
      <c r="F13" s="110"/>
      <c r="G13" s="110"/>
      <c r="H13" s="110"/>
      <c r="I13" s="110"/>
    </row>
    <row r="14" spans="3:10" ht="26.25" customHeight="1" x14ac:dyDescent="0.25">
      <c r="C14" s="212" t="s">
        <v>420</v>
      </c>
      <c r="D14" s="212"/>
      <c r="E14" s="213"/>
      <c r="F14" s="216">
        <v>42142</v>
      </c>
      <c r="G14" s="216"/>
      <c r="H14" s="216"/>
      <c r="I14" s="216"/>
    </row>
    <row r="15" spans="3:10" x14ac:dyDescent="0.25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defaultRowHeight="15" x14ac:dyDescent="0.25"/>
  <cols>
    <col min="1" max="1" width="24.5703125" bestFit="1" customWidth="1"/>
  </cols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  <row r="42" spans="1:1" x14ac:dyDescent="0.25">
      <c r="A42" t="s">
        <v>194</v>
      </c>
    </row>
    <row r="43" spans="1:1" x14ac:dyDescent="0.25">
      <c r="A43" t="s">
        <v>195</v>
      </c>
    </row>
    <row r="44" spans="1:1" x14ac:dyDescent="0.25">
      <c r="A44" t="s">
        <v>196</v>
      </c>
    </row>
    <row r="45" spans="1:1" x14ac:dyDescent="0.25">
      <c r="A45" t="s">
        <v>197</v>
      </c>
    </row>
    <row r="46" spans="1:1" x14ac:dyDescent="0.25">
      <c r="A46" t="s">
        <v>198</v>
      </c>
    </row>
    <row r="47" spans="1:1" x14ac:dyDescent="0.25">
      <c r="A47" t="s">
        <v>199</v>
      </c>
    </row>
    <row r="48" spans="1:1" x14ac:dyDescent="0.25">
      <c r="A48" t="s">
        <v>200</v>
      </c>
    </row>
    <row r="49" spans="1:1" x14ac:dyDescent="0.25">
      <c r="A49" t="s">
        <v>201</v>
      </c>
    </row>
    <row r="50" spans="1:1" x14ac:dyDescent="0.25">
      <c r="A50" t="s">
        <v>202</v>
      </c>
    </row>
    <row r="51" spans="1:1" x14ac:dyDescent="0.25">
      <c r="A51" t="s">
        <v>203</v>
      </c>
    </row>
    <row r="52" spans="1:1" x14ac:dyDescent="0.25">
      <c r="A52" t="s">
        <v>204</v>
      </c>
    </row>
    <row r="53" spans="1:1" x14ac:dyDescent="0.25">
      <c r="A53" t="s">
        <v>205</v>
      </c>
    </row>
    <row r="54" spans="1:1" x14ac:dyDescent="0.25">
      <c r="A54" t="s">
        <v>206</v>
      </c>
    </row>
    <row r="55" spans="1:1" x14ac:dyDescent="0.25">
      <c r="A55" t="s">
        <v>207</v>
      </c>
    </row>
    <row r="56" spans="1:1" x14ac:dyDescent="0.25">
      <c r="A56" t="s">
        <v>208</v>
      </c>
    </row>
    <row r="57" spans="1:1" x14ac:dyDescent="0.25">
      <c r="A57" t="s">
        <v>209</v>
      </c>
    </row>
    <row r="58" spans="1:1" x14ac:dyDescent="0.25">
      <c r="A58" t="s">
        <v>210</v>
      </c>
    </row>
    <row r="59" spans="1:1" x14ac:dyDescent="0.25">
      <c r="A59" t="s">
        <v>211</v>
      </c>
    </row>
    <row r="60" spans="1:1" x14ac:dyDescent="0.25">
      <c r="A60" t="s">
        <v>212</v>
      </c>
    </row>
    <row r="61" spans="1:1" x14ac:dyDescent="0.25">
      <c r="A61" t="s">
        <v>213</v>
      </c>
    </row>
    <row r="62" spans="1:1" x14ac:dyDescent="0.25">
      <c r="A62" t="s">
        <v>214</v>
      </c>
    </row>
    <row r="63" spans="1:1" x14ac:dyDescent="0.25">
      <c r="A63" t="s">
        <v>215</v>
      </c>
    </row>
    <row r="64" spans="1:1" x14ac:dyDescent="0.25">
      <c r="A64" t="s">
        <v>216</v>
      </c>
    </row>
    <row r="65" spans="1:1" x14ac:dyDescent="0.25">
      <c r="A65" t="s">
        <v>217</v>
      </c>
    </row>
    <row r="66" spans="1:1" x14ac:dyDescent="0.25">
      <c r="A66" t="s">
        <v>218</v>
      </c>
    </row>
    <row r="67" spans="1:1" x14ac:dyDescent="0.25">
      <c r="A67" t="s">
        <v>219</v>
      </c>
    </row>
    <row r="68" spans="1:1" x14ac:dyDescent="0.25">
      <c r="A68" t="s">
        <v>220</v>
      </c>
    </row>
    <row r="69" spans="1:1" x14ac:dyDescent="0.25">
      <c r="A69" t="s">
        <v>221</v>
      </c>
    </row>
    <row r="70" spans="1:1" x14ac:dyDescent="0.25">
      <c r="A70" t="s">
        <v>222</v>
      </c>
    </row>
    <row r="71" spans="1:1" x14ac:dyDescent="0.25">
      <c r="A71" t="s">
        <v>223</v>
      </c>
    </row>
    <row r="72" spans="1:1" x14ac:dyDescent="0.25">
      <c r="A72" t="s">
        <v>224</v>
      </c>
    </row>
    <row r="73" spans="1:1" x14ac:dyDescent="0.25">
      <c r="A73" t="s">
        <v>225</v>
      </c>
    </row>
    <row r="74" spans="1:1" x14ac:dyDescent="0.25">
      <c r="A74" t="s">
        <v>226</v>
      </c>
    </row>
    <row r="75" spans="1:1" x14ac:dyDescent="0.25">
      <c r="A75" t="s">
        <v>227</v>
      </c>
    </row>
    <row r="76" spans="1:1" x14ac:dyDescent="0.25">
      <c r="A76" t="s">
        <v>228</v>
      </c>
    </row>
    <row r="77" spans="1:1" x14ac:dyDescent="0.25">
      <c r="A77" t="s">
        <v>229</v>
      </c>
    </row>
    <row r="78" spans="1:1" x14ac:dyDescent="0.25">
      <c r="A78" t="s">
        <v>230</v>
      </c>
    </row>
    <row r="79" spans="1:1" x14ac:dyDescent="0.25">
      <c r="A79" t="s">
        <v>231</v>
      </c>
    </row>
    <row r="80" spans="1:1" x14ac:dyDescent="0.25">
      <c r="A80" t="s">
        <v>232</v>
      </c>
    </row>
    <row r="81" spans="1:1" x14ac:dyDescent="0.25">
      <c r="A81" t="s">
        <v>233</v>
      </c>
    </row>
    <row r="82" spans="1:1" x14ac:dyDescent="0.25">
      <c r="A82" t="s">
        <v>234</v>
      </c>
    </row>
    <row r="83" spans="1:1" x14ac:dyDescent="0.25">
      <c r="A83" t="s">
        <v>235</v>
      </c>
    </row>
    <row r="84" spans="1:1" x14ac:dyDescent="0.25">
      <c r="A84" t="s">
        <v>236</v>
      </c>
    </row>
    <row r="85" spans="1:1" x14ac:dyDescent="0.25">
      <c r="A85" t="s">
        <v>237</v>
      </c>
    </row>
    <row r="86" spans="1:1" x14ac:dyDescent="0.25">
      <c r="A86" t="s">
        <v>238</v>
      </c>
    </row>
    <row r="87" spans="1:1" x14ac:dyDescent="0.25">
      <c r="A87" t="s">
        <v>239</v>
      </c>
    </row>
    <row r="88" spans="1:1" x14ac:dyDescent="0.25">
      <c r="A88" t="s">
        <v>240</v>
      </c>
    </row>
    <row r="89" spans="1:1" x14ac:dyDescent="0.25">
      <c r="A89" t="s">
        <v>241</v>
      </c>
    </row>
    <row r="90" spans="1:1" x14ac:dyDescent="0.25">
      <c r="A90" t="s">
        <v>242</v>
      </c>
    </row>
    <row r="91" spans="1:1" x14ac:dyDescent="0.25">
      <c r="A91" t="s">
        <v>243</v>
      </c>
    </row>
    <row r="92" spans="1:1" x14ac:dyDescent="0.25">
      <c r="A92" t="s">
        <v>244</v>
      </c>
    </row>
    <row r="93" spans="1:1" x14ac:dyDescent="0.25">
      <c r="A93" t="s">
        <v>245</v>
      </c>
    </row>
    <row r="94" spans="1:1" x14ac:dyDescent="0.25">
      <c r="A94" t="s">
        <v>246</v>
      </c>
    </row>
    <row r="95" spans="1:1" x14ac:dyDescent="0.25">
      <c r="A95" t="s">
        <v>247</v>
      </c>
    </row>
    <row r="96" spans="1:1" x14ac:dyDescent="0.25">
      <c r="A96" t="s">
        <v>248</v>
      </c>
    </row>
    <row r="97" spans="1:1" x14ac:dyDescent="0.25">
      <c r="A97" t="s">
        <v>249</v>
      </c>
    </row>
    <row r="98" spans="1:1" x14ac:dyDescent="0.25">
      <c r="A98" t="s">
        <v>250</v>
      </c>
    </row>
    <row r="99" spans="1:1" x14ac:dyDescent="0.25">
      <c r="A99" t="s">
        <v>251</v>
      </c>
    </row>
    <row r="100" spans="1:1" x14ac:dyDescent="0.25">
      <c r="A100" t="s">
        <v>252</v>
      </c>
    </row>
    <row r="101" spans="1:1" x14ac:dyDescent="0.25">
      <c r="A101" t="s">
        <v>253</v>
      </c>
    </row>
    <row r="102" spans="1:1" x14ac:dyDescent="0.25">
      <c r="A102" t="s">
        <v>254</v>
      </c>
    </row>
    <row r="103" spans="1:1" x14ac:dyDescent="0.25">
      <c r="A103" t="s">
        <v>255</v>
      </c>
    </row>
    <row r="104" spans="1:1" x14ac:dyDescent="0.25">
      <c r="A104" t="s">
        <v>256</v>
      </c>
    </row>
    <row r="105" spans="1:1" x14ac:dyDescent="0.25">
      <c r="A105" t="s">
        <v>257</v>
      </c>
    </row>
    <row r="106" spans="1:1" x14ac:dyDescent="0.25">
      <c r="A106" t="s">
        <v>258</v>
      </c>
    </row>
    <row r="107" spans="1:1" x14ac:dyDescent="0.25">
      <c r="A107" t="s">
        <v>259</v>
      </c>
    </row>
    <row r="108" spans="1:1" x14ac:dyDescent="0.25">
      <c r="A108" t="s">
        <v>260</v>
      </c>
    </row>
    <row r="109" spans="1:1" x14ac:dyDescent="0.25">
      <c r="A109" t="s">
        <v>261</v>
      </c>
    </row>
    <row r="110" spans="1:1" x14ac:dyDescent="0.25">
      <c r="A110" t="s">
        <v>262</v>
      </c>
    </row>
    <row r="111" spans="1:1" x14ac:dyDescent="0.25">
      <c r="A111" t="s">
        <v>263</v>
      </c>
    </row>
    <row r="112" spans="1:1" x14ac:dyDescent="0.25">
      <c r="A112" t="s">
        <v>264</v>
      </c>
    </row>
    <row r="113" spans="1:1" x14ac:dyDescent="0.25">
      <c r="A113" t="s">
        <v>265</v>
      </c>
    </row>
    <row r="114" spans="1:1" x14ac:dyDescent="0.25">
      <c r="A114" t="s">
        <v>266</v>
      </c>
    </row>
    <row r="115" spans="1:1" x14ac:dyDescent="0.25">
      <c r="A115" t="s">
        <v>267</v>
      </c>
    </row>
    <row r="116" spans="1:1" x14ac:dyDescent="0.25">
      <c r="A116" t="s">
        <v>268</v>
      </c>
    </row>
    <row r="117" spans="1:1" x14ac:dyDescent="0.25">
      <c r="A117" t="s">
        <v>269</v>
      </c>
    </row>
    <row r="118" spans="1:1" x14ac:dyDescent="0.25">
      <c r="A118" t="s">
        <v>270</v>
      </c>
    </row>
    <row r="119" spans="1:1" x14ac:dyDescent="0.25">
      <c r="A119" t="s">
        <v>271</v>
      </c>
    </row>
    <row r="120" spans="1:1" x14ac:dyDescent="0.25">
      <c r="A120" t="s">
        <v>272</v>
      </c>
    </row>
    <row r="121" spans="1:1" x14ac:dyDescent="0.25">
      <c r="A121" t="s">
        <v>273</v>
      </c>
    </row>
    <row r="122" spans="1:1" x14ac:dyDescent="0.25">
      <c r="A122" t="s">
        <v>274</v>
      </c>
    </row>
    <row r="123" spans="1:1" x14ac:dyDescent="0.25">
      <c r="A123" t="s">
        <v>275</v>
      </c>
    </row>
    <row r="124" spans="1:1" x14ac:dyDescent="0.25">
      <c r="A124" t="s">
        <v>276</v>
      </c>
    </row>
    <row r="125" spans="1:1" x14ac:dyDescent="0.25">
      <c r="A125" t="s">
        <v>277</v>
      </c>
    </row>
    <row r="126" spans="1:1" x14ac:dyDescent="0.25">
      <c r="A126" t="s">
        <v>278</v>
      </c>
    </row>
    <row r="127" spans="1:1" x14ac:dyDescent="0.25">
      <c r="A127" t="s">
        <v>279</v>
      </c>
    </row>
    <row r="128" spans="1:1" x14ac:dyDescent="0.25">
      <c r="A128" t="s">
        <v>280</v>
      </c>
    </row>
    <row r="129" spans="1:1" x14ac:dyDescent="0.25">
      <c r="A129" t="s">
        <v>281</v>
      </c>
    </row>
    <row r="130" spans="1:1" x14ac:dyDescent="0.25">
      <c r="A130" t="s">
        <v>282</v>
      </c>
    </row>
    <row r="131" spans="1:1" x14ac:dyDescent="0.25">
      <c r="A131" t="s">
        <v>283</v>
      </c>
    </row>
    <row r="132" spans="1:1" x14ac:dyDescent="0.25">
      <c r="A132" t="s">
        <v>284</v>
      </c>
    </row>
    <row r="133" spans="1:1" x14ac:dyDescent="0.25">
      <c r="A133" t="s">
        <v>285</v>
      </c>
    </row>
    <row r="134" spans="1:1" x14ac:dyDescent="0.25">
      <c r="A134" t="s">
        <v>286</v>
      </c>
    </row>
    <row r="135" spans="1:1" x14ac:dyDescent="0.25">
      <c r="A135" t="s">
        <v>287</v>
      </c>
    </row>
    <row r="136" spans="1:1" x14ac:dyDescent="0.25">
      <c r="A136" t="s">
        <v>288</v>
      </c>
    </row>
    <row r="137" spans="1:1" x14ac:dyDescent="0.25">
      <c r="A137" t="s">
        <v>289</v>
      </c>
    </row>
    <row r="138" spans="1:1" x14ac:dyDescent="0.25">
      <c r="A138" t="s">
        <v>290</v>
      </c>
    </row>
    <row r="139" spans="1:1" x14ac:dyDescent="0.25">
      <c r="A139" t="s">
        <v>291</v>
      </c>
    </row>
    <row r="140" spans="1:1" x14ac:dyDescent="0.25">
      <c r="A140" t="s">
        <v>292</v>
      </c>
    </row>
    <row r="141" spans="1:1" x14ac:dyDescent="0.25">
      <c r="A141" t="s">
        <v>293</v>
      </c>
    </row>
    <row r="142" spans="1:1" x14ac:dyDescent="0.25">
      <c r="A142" t="s">
        <v>294</v>
      </c>
    </row>
    <row r="143" spans="1:1" x14ac:dyDescent="0.25">
      <c r="A143" t="s">
        <v>295</v>
      </c>
    </row>
    <row r="144" spans="1:1" x14ac:dyDescent="0.25">
      <c r="A144" t="s">
        <v>296</v>
      </c>
    </row>
    <row r="145" spans="1:1" x14ac:dyDescent="0.25">
      <c r="A145" t="s">
        <v>297</v>
      </c>
    </row>
    <row r="146" spans="1:1" x14ac:dyDescent="0.25">
      <c r="A146" t="s">
        <v>298</v>
      </c>
    </row>
    <row r="147" spans="1:1" x14ac:dyDescent="0.25">
      <c r="A147" t="s">
        <v>299</v>
      </c>
    </row>
    <row r="148" spans="1:1" x14ac:dyDescent="0.25">
      <c r="A148" t="s">
        <v>300</v>
      </c>
    </row>
    <row r="149" spans="1:1" x14ac:dyDescent="0.25">
      <c r="A149" t="s">
        <v>301</v>
      </c>
    </row>
    <row r="150" spans="1:1" x14ac:dyDescent="0.25">
      <c r="A150" t="s">
        <v>302</v>
      </c>
    </row>
    <row r="151" spans="1:1" x14ac:dyDescent="0.25">
      <c r="A151" t="s">
        <v>303</v>
      </c>
    </row>
    <row r="152" spans="1:1" x14ac:dyDescent="0.25">
      <c r="A152" t="s">
        <v>304</v>
      </c>
    </row>
    <row r="153" spans="1:1" x14ac:dyDescent="0.25">
      <c r="A153" t="s">
        <v>305</v>
      </c>
    </row>
    <row r="154" spans="1:1" x14ac:dyDescent="0.25">
      <c r="A154" t="s">
        <v>306</v>
      </c>
    </row>
    <row r="155" spans="1:1" x14ac:dyDescent="0.25">
      <c r="A155" t="s">
        <v>307</v>
      </c>
    </row>
    <row r="156" spans="1:1" x14ac:dyDescent="0.25">
      <c r="A156" t="s">
        <v>308</v>
      </c>
    </row>
    <row r="157" spans="1:1" x14ac:dyDescent="0.25">
      <c r="A157" t="s">
        <v>309</v>
      </c>
    </row>
    <row r="158" spans="1:1" x14ac:dyDescent="0.25">
      <c r="A158" t="s">
        <v>310</v>
      </c>
    </row>
    <row r="159" spans="1:1" x14ac:dyDescent="0.25">
      <c r="A159" t="s">
        <v>311</v>
      </c>
    </row>
    <row r="160" spans="1:1" x14ac:dyDescent="0.25">
      <c r="A160" t="s">
        <v>312</v>
      </c>
    </row>
    <row r="161" spans="1:1" x14ac:dyDescent="0.25">
      <c r="A161" t="s">
        <v>313</v>
      </c>
    </row>
    <row r="162" spans="1:1" x14ac:dyDescent="0.25">
      <c r="A162" t="s">
        <v>314</v>
      </c>
    </row>
    <row r="163" spans="1:1" x14ac:dyDescent="0.25">
      <c r="A163" t="s">
        <v>315</v>
      </c>
    </row>
    <row r="164" spans="1:1" x14ac:dyDescent="0.25">
      <c r="A164" t="s">
        <v>316</v>
      </c>
    </row>
    <row r="165" spans="1:1" x14ac:dyDescent="0.25">
      <c r="A165" t="s">
        <v>317</v>
      </c>
    </row>
    <row r="166" spans="1:1" x14ac:dyDescent="0.25">
      <c r="A166" t="s">
        <v>318</v>
      </c>
    </row>
    <row r="167" spans="1:1" x14ac:dyDescent="0.25">
      <c r="A167" t="s">
        <v>319</v>
      </c>
    </row>
    <row r="168" spans="1:1" x14ac:dyDescent="0.25">
      <c r="A168" t="s">
        <v>320</v>
      </c>
    </row>
    <row r="169" spans="1:1" x14ac:dyDescent="0.25">
      <c r="A169" t="s">
        <v>321</v>
      </c>
    </row>
    <row r="170" spans="1:1" x14ac:dyDescent="0.25">
      <c r="A170" t="s">
        <v>322</v>
      </c>
    </row>
    <row r="171" spans="1:1" x14ac:dyDescent="0.25">
      <c r="A171" t="s">
        <v>323</v>
      </c>
    </row>
    <row r="172" spans="1:1" x14ac:dyDescent="0.25">
      <c r="A172" t="s">
        <v>324</v>
      </c>
    </row>
    <row r="173" spans="1:1" x14ac:dyDescent="0.25">
      <c r="A173" t="s">
        <v>325</v>
      </c>
    </row>
    <row r="174" spans="1:1" x14ac:dyDescent="0.25">
      <c r="A174" t="s">
        <v>326</v>
      </c>
    </row>
    <row r="175" spans="1:1" x14ac:dyDescent="0.25">
      <c r="A175" t="s">
        <v>327</v>
      </c>
    </row>
    <row r="176" spans="1:1" x14ac:dyDescent="0.25">
      <c r="A176" t="s">
        <v>328</v>
      </c>
    </row>
    <row r="177" spans="1:1" x14ac:dyDescent="0.25">
      <c r="A177" t="s">
        <v>329</v>
      </c>
    </row>
    <row r="178" spans="1:1" x14ac:dyDescent="0.25">
      <c r="A178" t="s">
        <v>330</v>
      </c>
    </row>
    <row r="179" spans="1:1" x14ac:dyDescent="0.25">
      <c r="A179" t="s">
        <v>331</v>
      </c>
    </row>
    <row r="180" spans="1:1" x14ac:dyDescent="0.25">
      <c r="A180" t="s">
        <v>332</v>
      </c>
    </row>
    <row r="181" spans="1:1" x14ac:dyDescent="0.25">
      <c r="A181" t="s">
        <v>333</v>
      </c>
    </row>
    <row r="182" spans="1:1" x14ac:dyDescent="0.25">
      <c r="A182" t="s">
        <v>334</v>
      </c>
    </row>
    <row r="183" spans="1:1" x14ac:dyDescent="0.25">
      <c r="A183" t="s">
        <v>335</v>
      </c>
    </row>
    <row r="184" spans="1:1" x14ac:dyDescent="0.25">
      <c r="A184" t="s">
        <v>336</v>
      </c>
    </row>
    <row r="185" spans="1:1" x14ac:dyDescent="0.25">
      <c r="A185" t="s">
        <v>337</v>
      </c>
    </row>
    <row r="186" spans="1:1" x14ac:dyDescent="0.25">
      <c r="A186" t="s">
        <v>338</v>
      </c>
    </row>
    <row r="187" spans="1:1" x14ac:dyDescent="0.25">
      <c r="A187" t="s">
        <v>339</v>
      </c>
    </row>
    <row r="188" spans="1:1" x14ac:dyDescent="0.25">
      <c r="A188" t="s">
        <v>340</v>
      </c>
    </row>
    <row r="189" spans="1:1" x14ac:dyDescent="0.25">
      <c r="A189" t="s">
        <v>341</v>
      </c>
    </row>
    <row r="190" spans="1:1" x14ac:dyDescent="0.25">
      <c r="A190" t="s">
        <v>342</v>
      </c>
    </row>
    <row r="191" spans="1:1" x14ac:dyDescent="0.25">
      <c r="A191" t="s">
        <v>343</v>
      </c>
    </row>
    <row r="192" spans="1:1" x14ac:dyDescent="0.25">
      <c r="A192" t="s">
        <v>344</v>
      </c>
    </row>
    <row r="193" spans="1:1" x14ac:dyDescent="0.25">
      <c r="A193" t="s">
        <v>345</v>
      </c>
    </row>
    <row r="194" spans="1:1" x14ac:dyDescent="0.25">
      <c r="A194" t="s">
        <v>346</v>
      </c>
    </row>
    <row r="195" spans="1:1" x14ac:dyDescent="0.25">
      <c r="A195" t="s">
        <v>347</v>
      </c>
    </row>
    <row r="196" spans="1:1" x14ac:dyDescent="0.25">
      <c r="A196" t="s">
        <v>348</v>
      </c>
    </row>
    <row r="197" spans="1:1" x14ac:dyDescent="0.25">
      <c r="A197" t="s">
        <v>349</v>
      </c>
    </row>
    <row r="198" spans="1:1" x14ac:dyDescent="0.25">
      <c r="A198" t="s">
        <v>350</v>
      </c>
    </row>
    <row r="199" spans="1:1" x14ac:dyDescent="0.25">
      <c r="A199" t="s">
        <v>351</v>
      </c>
    </row>
    <row r="200" spans="1:1" x14ac:dyDescent="0.25">
      <c r="A200" t="s">
        <v>352</v>
      </c>
    </row>
    <row r="201" spans="1:1" x14ac:dyDescent="0.25">
      <c r="A201" t="s">
        <v>353</v>
      </c>
    </row>
    <row r="202" spans="1:1" x14ac:dyDescent="0.25">
      <c r="A202" t="s">
        <v>354</v>
      </c>
    </row>
    <row r="203" spans="1:1" x14ac:dyDescent="0.25">
      <c r="A203" t="s">
        <v>355</v>
      </c>
    </row>
    <row r="204" spans="1:1" x14ac:dyDescent="0.25">
      <c r="A204" t="s">
        <v>356</v>
      </c>
    </row>
    <row r="205" spans="1:1" x14ac:dyDescent="0.25">
      <c r="A205" t="s">
        <v>357</v>
      </c>
    </row>
    <row r="206" spans="1:1" x14ac:dyDescent="0.25">
      <c r="A206" t="s">
        <v>358</v>
      </c>
    </row>
    <row r="207" spans="1:1" x14ac:dyDescent="0.25">
      <c r="A207" t="s">
        <v>359</v>
      </c>
    </row>
    <row r="208" spans="1:1" x14ac:dyDescent="0.25">
      <c r="A208" t="s">
        <v>360</v>
      </c>
    </row>
    <row r="209" spans="1:1" x14ac:dyDescent="0.25">
      <c r="A209" t="s">
        <v>361</v>
      </c>
    </row>
    <row r="210" spans="1:1" x14ac:dyDescent="0.25">
      <c r="A210" t="s">
        <v>362</v>
      </c>
    </row>
    <row r="211" spans="1:1" x14ac:dyDescent="0.25">
      <c r="A211" t="s">
        <v>363</v>
      </c>
    </row>
    <row r="212" spans="1:1" x14ac:dyDescent="0.25">
      <c r="A212" t="s">
        <v>364</v>
      </c>
    </row>
    <row r="213" spans="1:1" x14ac:dyDescent="0.25">
      <c r="A213" t="s">
        <v>365</v>
      </c>
    </row>
    <row r="214" spans="1:1" x14ac:dyDescent="0.25">
      <c r="A214" t="s">
        <v>366</v>
      </c>
    </row>
    <row r="215" spans="1:1" x14ac:dyDescent="0.25">
      <c r="A215" t="s">
        <v>367</v>
      </c>
    </row>
    <row r="216" spans="1:1" x14ac:dyDescent="0.25">
      <c r="A216" t="s">
        <v>368</v>
      </c>
    </row>
    <row r="217" spans="1:1" x14ac:dyDescent="0.25">
      <c r="A217" t="s">
        <v>369</v>
      </c>
    </row>
    <row r="218" spans="1:1" x14ac:dyDescent="0.25">
      <c r="A218" t="s">
        <v>370</v>
      </c>
    </row>
    <row r="219" spans="1:1" x14ac:dyDescent="0.25">
      <c r="A219" t="s">
        <v>371</v>
      </c>
    </row>
    <row r="220" spans="1:1" x14ac:dyDescent="0.25">
      <c r="A220" t="s">
        <v>372</v>
      </c>
    </row>
    <row r="221" spans="1:1" x14ac:dyDescent="0.25">
      <c r="A221" t="s">
        <v>373</v>
      </c>
    </row>
    <row r="222" spans="1:1" x14ac:dyDescent="0.25">
      <c r="A222" t="s">
        <v>374</v>
      </c>
    </row>
    <row r="223" spans="1:1" x14ac:dyDescent="0.25">
      <c r="A223" t="s">
        <v>375</v>
      </c>
    </row>
    <row r="224" spans="1:1" x14ac:dyDescent="0.25">
      <c r="A224" t="s">
        <v>376</v>
      </c>
    </row>
    <row r="225" spans="1:1" x14ac:dyDescent="0.25">
      <c r="A225" t="s">
        <v>377</v>
      </c>
    </row>
    <row r="226" spans="1:1" x14ac:dyDescent="0.25">
      <c r="A226" t="s">
        <v>378</v>
      </c>
    </row>
    <row r="227" spans="1:1" x14ac:dyDescent="0.25">
      <c r="A227" t="s">
        <v>379</v>
      </c>
    </row>
    <row r="228" spans="1:1" x14ac:dyDescent="0.25">
      <c r="A228" t="s">
        <v>380</v>
      </c>
    </row>
    <row r="229" spans="1:1" x14ac:dyDescent="0.25">
      <c r="A229" t="s">
        <v>381</v>
      </c>
    </row>
    <row r="230" spans="1:1" x14ac:dyDescent="0.25">
      <c r="A230" t="s">
        <v>382</v>
      </c>
    </row>
    <row r="231" spans="1:1" x14ac:dyDescent="0.25">
      <c r="A231" t="s">
        <v>383</v>
      </c>
    </row>
    <row r="232" spans="1:1" x14ac:dyDescent="0.25">
      <c r="A232" t="s">
        <v>384</v>
      </c>
    </row>
    <row r="233" spans="1:1" x14ac:dyDescent="0.25">
      <c r="A233" t="s">
        <v>385</v>
      </c>
    </row>
    <row r="234" spans="1:1" x14ac:dyDescent="0.25">
      <c r="A234" t="s">
        <v>386</v>
      </c>
    </row>
    <row r="235" spans="1:1" x14ac:dyDescent="0.25">
      <c r="A235" t="s">
        <v>387</v>
      </c>
    </row>
    <row r="236" spans="1:1" x14ac:dyDescent="0.25">
      <c r="A236" t="s">
        <v>388</v>
      </c>
    </row>
    <row r="237" spans="1:1" x14ac:dyDescent="0.25">
      <c r="A237" t="s">
        <v>389</v>
      </c>
    </row>
    <row r="238" spans="1:1" x14ac:dyDescent="0.25">
      <c r="A238" t="s">
        <v>390</v>
      </c>
    </row>
    <row r="239" spans="1:1" x14ac:dyDescent="0.25">
      <c r="A239" t="s">
        <v>391</v>
      </c>
    </row>
    <row r="240" spans="1:1" x14ac:dyDescent="0.25">
      <c r="A240" t="s">
        <v>392</v>
      </c>
    </row>
    <row r="241" spans="1:1" x14ac:dyDescent="0.25">
      <c r="A241" t="s">
        <v>393</v>
      </c>
    </row>
    <row r="242" spans="1:1" x14ac:dyDescent="0.25">
      <c r="A242" t="s">
        <v>394</v>
      </c>
    </row>
    <row r="243" spans="1:1" x14ac:dyDescent="0.25">
      <c r="A243" t="s">
        <v>395</v>
      </c>
    </row>
    <row r="244" spans="1:1" x14ac:dyDescent="0.25">
      <c r="A244" t="s">
        <v>396</v>
      </c>
    </row>
    <row r="245" spans="1:1" x14ac:dyDescent="0.25">
      <c r="A245" t="s">
        <v>397</v>
      </c>
    </row>
    <row r="246" spans="1:1" x14ac:dyDescent="0.25">
      <c r="A246" t="s">
        <v>398</v>
      </c>
    </row>
    <row r="247" spans="1:1" x14ac:dyDescent="0.25">
      <c r="A247" t="s">
        <v>399</v>
      </c>
    </row>
    <row r="248" spans="1:1" x14ac:dyDescent="0.25">
      <c r="A248" t="s">
        <v>400</v>
      </c>
    </row>
    <row r="249" spans="1:1" x14ac:dyDescent="0.25">
      <c r="A249" t="s">
        <v>401</v>
      </c>
    </row>
    <row r="250" spans="1:1" x14ac:dyDescent="0.25">
      <c r="A250" t="s">
        <v>402</v>
      </c>
    </row>
    <row r="251" spans="1:1" x14ac:dyDescent="0.25">
      <c r="A251" t="s">
        <v>403</v>
      </c>
    </row>
    <row r="252" spans="1:1" x14ac:dyDescent="0.25">
      <c r="A252" t="s">
        <v>404</v>
      </c>
    </row>
    <row r="253" spans="1:1" x14ac:dyDescent="0.25">
      <c r="A253" t="s">
        <v>405</v>
      </c>
    </row>
    <row r="254" spans="1:1" x14ac:dyDescent="0.25">
      <c r="A254" t="s">
        <v>406</v>
      </c>
    </row>
    <row r="255" spans="1:1" x14ac:dyDescent="0.25">
      <c r="A255" t="s">
        <v>407</v>
      </c>
    </row>
    <row r="256" spans="1:1" x14ac:dyDescent="0.25">
      <c r="A256" t="s">
        <v>408</v>
      </c>
    </row>
    <row r="257" spans="1:1" x14ac:dyDescent="0.25">
      <c r="A257" t="s">
        <v>409</v>
      </c>
    </row>
    <row r="258" spans="1:1" x14ac:dyDescent="0.25">
      <c r="A258" t="s">
        <v>410</v>
      </c>
    </row>
    <row r="259" spans="1:1" x14ac:dyDescent="0.25">
      <c r="A259" t="s">
        <v>411</v>
      </c>
    </row>
    <row r="260" spans="1:1" x14ac:dyDescent="0.25">
      <c r="A260" t="s">
        <v>412</v>
      </c>
    </row>
    <row r="261" spans="1:1" x14ac:dyDescent="0.25">
      <c r="A261" t="s">
        <v>413</v>
      </c>
    </row>
    <row r="262" spans="1:1" x14ac:dyDescent="0.25">
      <c r="A262" t="s">
        <v>414</v>
      </c>
    </row>
    <row r="263" spans="1:1" x14ac:dyDescent="0.25">
      <c r="A263" t="s">
        <v>415</v>
      </c>
    </row>
    <row r="264" spans="1:1" x14ac:dyDescent="0.25">
      <c r="A264" t="s">
        <v>416</v>
      </c>
    </row>
    <row r="265" spans="1:1" x14ac:dyDescent="0.25">
      <c r="A265" t="s">
        <v>417</v>
      </c>
    </row>
    <row r="266" spans="1:1" x14ac:dyDescent="0.25">
      <c r="A266" t="s">
        <v>418</v>
      </c>
    </row>
    <row r="267" spans="1:1" x14ac:dyDescent="0.25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opLeftCell="B9" workbookViewId="0">
      <selection activeCell="F16" sqref="F16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 x14ac:dyDescent="0.25">
      <c r="A1" s="14" t="s">
        <v>115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x14ac:dyDescent="0.25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 x14ac:dyDescent="0.25">
      <c r="A6" s="20">
        <v>1</v>
      </c>
      <c r="B6" s="222"/>
      <c r="C6" s="24" t="s">
        <v>142</v>
      </c>
      <c r="D6" s="10" t="s">
        <v>112</v>
      </c>
      <c r="E6" s="113">
        <v>1</v>
      </c>
      <c r="F6" s="132" t="s">
        <v>475</v>
      </c>
      <c r="G6" s="208"/>
    </row>
    <row r="7" spans="1:7" s="17" customFormat="1" ht="30" x14ac:dyDescent="0.25">
      <c r="A7" s="21">
        <v>2</v>
      </c>
      <c r="B7" s="223"/>
      <c r="C7" s="25" t="s">
        <v>144</v>
      </c>
      <c r="D7" s="22" t="s">
        <v>113</v>
      </c>
      <c r="E7" s="117">
        <v>1</v>
      </c>
      <c r="F7" s="133" t="s">
        <v>472</v>
      </c>
      <c r="G7" s="208"/>
    </row>
    <row r="8" spans="1:7" s="17" customFormat="1" x14ac:dyDescent="0.25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 x14ac:dyDescent="0.25">
      <c r="A9" s="20">
        <v>1</v>
      </c>
      <c r="B9" s="222"/>
      <c r="C9" s="24" t="s">
        <v>143</v>
      </c>
      <c r="D9" s="10" t="s">
        <v>112</v>
      </c>
      <c r="E9" s="113">
        <v>1</v>
      </c>
      <c r="F9" s="132" t="s">
        <v>474</v>
      </c>
      <c r="G9" s="208"/>
    </row>
    <row r="10" spans="1:7" s="17" customFormat="1" ht="30" x14ac:dyDescent="0.25">
      <c r="A10" s="21">
        <v>2</v>
      </c>
      <c r="B10" s="223"/>
      <c r="C10" s="25" t="s">
        <v>145</v>
      </c>
      <c r="D10" s="22" t="s">
        <v>113</v>
      </c>
      <c r="E10" s="117">
        <v>1</v>
      </c>
      <c r="F10" s="133" t="s">
        <v>473</v>
      </c>
      <c r="G10" s="208"/>
    </row>
    <row r="11" spans="1:7" s="17" customFormat="1" x14ac:dyDescent="0.25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 t="s">
        <v>476</v>
      </c>
      <c r="G11" s="208" t="s">
        <v>477</v>
      </c>
    </row>
    <row r="12" spans="1:7" s="17" customFormat="1" ht="30" x14ac:dyDescent="0.25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 x14ac:dyDescent="0.25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 x14ac:dyDescent="0.25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 x14ac:dyDescent="0.25">
      <c r="A15" s="20">
        <v>1</v>
      </c>
      <c r="B15" s="222"/>
      <c r="C15" s="26" t="s">
        <v>7</v>
      </c>
      <c r="D15" s="10"/>
      <c r="E15" s="113">
        <v>1</v>
      </c>
      <c r="F15" s="132"/>
      <c r="G15" s="208"/>
    </row>
    <row r="16" spans="1:7" s="17" customFormat="1" ht="45" x14ac:dyDescent="0.25">
      <c r="A16" s="21">
        <v>2</v>
      </c>
      <c r="B16" s="223"/>
      <c r="C16" s="25" t="s">
        <v>10</v>
      </c>
      <c r="D16" s="22"/>
      <c r="E16" s="117">
        <v>0</v>
      </c>
      <c r="F16" s="133" t="s">
        <v>478</v>
      </c>
      <c r="G16" s="208"/>
    </row>
    <row r="17" spans="2:7" s="17" customFormat="1" x14ac:dyDescent="0.25">
      <c r="B17" s="9"/>
      <c r="C17" s="9"/>
      <c r="D17" s="9"/>
      <c r="G17" s="208"/>
    </row>
    <row r="18" spans="2:7" x14ac:dyDescent="0.25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A9" workbookViewId="0">
      <selection activeCell="E12" sqref="E12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 x14ac:dyDescent="0.25">
      <c r="A1" s="14" t="s">
        <v>116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 x14ac:dyDescent="0.2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 x14ac:dyDescent="0.25">
      <c r="A7" s="31">
        <v>1</v>
      </c>
      <c r="B7" s="222"/>
      <c r="C7" s="34" t="s">
        <v>20</v>
      </c>
      <c r="D7" s="10"/>
      <c r="E7" s="113">
        <v>1</v>
      </c>
      <c r="F7" s="132" t="s">
        <v>479</v>
      </c>
    </row>
    <row r="8" spans="1:7" ht="30" x14ac:dyDescent="0.25">
      <c r="A8" s="31">
        <v>2</v>
      </c>
      <c r="B8" s="222"/>
      <c r="C8" s="35" t="s">
        <v>17</v>
      </c>
      <c r="D8" s="10" t="s">
        <v>422</v>
      </c>
      <c r="E8" s="113">
        <v>1</v>
      </c>
      <c r="F8" s="132" t="s">
        <v>480</v>
      </c>
    </row>
    <row r="9" spans="1:7" ht="45" x14ac:dyDescent="0.25">
      <c r="A9" s="31">
        <v>2</v>
      </c>
      <c r="B9" s="222"/>
      <c r="C9" s="35" t="s">
        <v>124</v>
      </c>
      <c r="D9" s="39" t="s">
        <v>127</v>
      </c>
      <c r="E9" s="113">
        <v>1</v>
      </c>
      <c r="F9" s="132" t="s">
        <v>481</v>
      </c>
    </row>
    <row r="10" spans="1:7" x14ac:dyDescent="0.25">
      <c r="A10" s="31">
        <v>3</v>
      </c>
      <c r="B10" s="222"/>
      <c r="C10" s="34" t="s">
        <v>22</v>
      </c>
      <c r="D10" s="10"/>
      <c r="E10" s="113">
        <v>1</v>
      </c>
      <c r="F10" s="132"/>
    </row>
    <row r="11" spans="1:7" x14ac:dyDescent="0.25">
      <c r="A11" s="32">
        <v>5</v>
      </c>
      <c r="B11" s="223"/>
      <c r="C11" s="36" t="s">
        <v>19</v>
      </c>
      <c r="D11" s="22"/>
      <c r="E11" s="117">
        <v>1</v>
      </c>
      <c r="F11" s="133" t="s">
        <v>482</v>
      </c>
    </row>
    <row r="12" spans="1:7" ht="45" x14ac:dyDescent="0.25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 t="s">
        <v>483</v>
      </c>
    </row>
    <row r="13" spans="1:7" ht="30" x14ac:dyDescent="0.25">
      <c r="A13" s="32">
        <v>3</v>
      </c>
      <c r="B13" s="223"/>
      <c r="C13" s="25" t="s">
        <v>18</v>
      </c>
      <c r="D13" s="22"/>
      <c r="E13" s="117">
        <v>0</v>
      </c>
      <c r="F13" s="133" t="s">
        <v>483</v>
      </c>
    </row>
    <row r="14" spans="1:7" x14ac:dyDescent="0.25">
      <c r="D14" s="83"/>
      <c r="E14" s="85"/>
      <c r="F14" s="83"/>
    </row>
    <row r="15" spans="1:7" x14ac:dyDescent="0.25">
      <c r="C15" s="3"/>
      <c r="D15" s="78"/>
      <c r="E15" s="84"/>
      <c r="F15" s="78"/>
    </row>
    <row r="16" spans="1:7" x14ac:dyDescent="0.25">
      <c r="C16" s="3"/>
      <c r="D16" s="78"/>
      <c r="E16" s="84"/>
      <c r="F16" s="78"/>
    </row>
    <row r="17" spans="3:3" x14ac:dyDescent="0.25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opLeftCell="A4" workbookViewId="0">
      <selection activeCell="E14" sqref="E14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 x14ac:dyDescent="0.25">
      <c r="A1" s="14" t="s">
        <v>117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 x14ac:dyDescent="0.25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 t="s">
        <v>484</v>
      </c>
      <c r="G5" s="208"/>
    </row>
    <row r="6" spans="1:7" s="17" customFormat="1" ht="45" x14ac:dyDescent="0.25">
      <c r="A6" s="28">
        <v>0</v>
      </c>
      <c r="B6" s="222"/>
      <c r="C6" s="41" t="s">
        <v>27</v>
      </c>
      <c r="D6" s="39" t="s">
        <v>439</v>
      </c>
      <c r="E6" s="113">
        <v>1</v>
      </c>
      <c r="F6" s="128" t="s">
        <v>485</v>
      </c>
      <c r="G6" s="208"/>
    </row>
    <row r="7" spans="1:7" s="17" customFormat="1" ht="30" x14ac:dyDescent="0.25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486</v>
      </c>
      <c r="G7" s="208"/>
    </row>
    <row r="8" spans="1:7" s="17" customFormat="1" ht="30" x14ac:dyDescent="0.25">
      <c r="A8" s="28">
        <v>2</v>
      </c>
      <c r="B8" s="222"/>
      <c r="C8" s="26" t="s">
        <v>30</v>
      </c>
      <c r="D8" s="28" t="s">
        <v>440</v>
      </c>
      <c r="E8" s="113">
        <v>1</v>
      </c>
      <c r="F8" s="128" t="s">
        <v>486</v>
      </c>
      <c r="G8" s="208"/>
    </row>
    <row r="9" spans="1:7" s="17" customFormat="1" ht="30" x14ac:dyDescent="0.25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486</v>
      </c>
      <c r="G9" s="208"/>
    </row>
    <row r="10" spans="1:7" s="17" customFormat="1" ht="30" x14ac:dyDescent="0.25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 x14ac:dyDescent="0.25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 t="s">
        <v>487</v>
      </c>
      <c r="G11" s="208"/>
    </row>
    <row r="12" spans="1:7" s="17" customFormat="1" ht="30" x14ac:dyDescent="0.25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 t="s">
        <v>488</v>
      </c>
      <c r="G12" s="208"/>
    </row>
    <row r="13" spans="1:7" s="17" customFormat="1" ht="30" x14ac:dyDescent="0.25">
      <c r="A13" s="203">
        <v>2</v>
      </c>
      <c r="B13" s="222"/>
      <c r="C13" s="24" t="s">
        <v>465</v>
      </c>
      <c r="D13" s="205" t="s">
        <v>442</v>
      </c>
      <c r="E13" s="113">
        <v>1</v>
      </c>
      <c r="F13" s="128"/>
      <c r="G13" s="208"/>
    </row>
    <row r="14" spans="1:7" s="17" customFormat="1" ht="45" x14ac:dyDescent="0.2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/>
      <c r="G14" s="208"/>
    </row>
    <row r="15" spans="1:7" x14ac:dyDescent="0.25">
      <c r="C15" s="3"/>
    </row>
    <row r="16" spans="1:7" x14ac:dyDescent="0.25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3" workbookViewId="0">
      <selection activeCell="F20" sqref="F20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 x14ac:dyDescent="0.25">
      <c r="A1" s="14" t="s">
        <v>118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 x14ac:dyDescent="0.25">
      <c r="A6" s="29">
        <v>2</v>
      </c>
      <c r="B6" s="225"/>
      <c r="C6" s="47" t="s">
        <v>123</v>
      </c>
      <c r="D6" s="40" t="s">
        <v>127</v>
      </c>
      <c r="E6" s="117">
        <v>1</v>
      </c>
      <c r="F6" s="126"/>
    </row>
    <row r="7" spans="1:7" ht="30" x14ac:dyDescent="0.25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 x14ac:dyDescent="0.25">
      <c r="A8" s="45">
        <v>1</v>
      </c>
      <c r="B8" s="226"/>
      <c r="C8" s="38" t="s">
        <v>59</v>
      </c>
      <c r="D8" s="28" t="s">
        <v>128</v>
      </c>
      <c r="E8" s="113">
        <v>1</v>
      </c>
      <c r="F8" s="127" t="s">
        <v>489</v>
      </c>
    </row>
    <row r="9" spans="1:7" ht="45" x14ac:dyDescent="0.2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 x14ac:dyDescent="0.25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 x14ac:dyDescent="0.25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 x14ac:dyDescent="0.25">
      <c r="A12" s="28">
        <v>1</v>
      </c>
      <c r="B12" s="226"/>
      <c r="C12" s="39" t="s">
        <v>58</v>
      </c>
      <c r="D12" s="28"/>
      <c r="E12" s="113">
        <v>1</v>
      </c>
      <c r="F12" s="127" t="s">
        <v>490</v>
      </c>
    </row>
    <row r="13" spans="1:7" ht="30" x14ac:dyDescent="0.25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491</v>
      </c>
    </row>
    <row r="14" spans="1:7" ht="30" x14ac:dyDescent="0.25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30" x14ac:dyDescent="0.25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 x14ac:dyDescent="0.25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 t="s">
        <v>492</v>
      </c>
    </row>
    <row r="17" spans="1:6" ht="30" x14ac:dyDescent="0.25">
      <c r="A17" s="45">
        <v>3</v>
      </c>
      <c r="B17" s="226"/>
      <c r="C17" s="201" t="s">
        <v>443</v>
      </c>
      <c r="D17" s="28"/>
      <c r="E17" s="113">
        <v>1</v>
      </c>
      <c r="F17" s="127"/>
    </row>
    <row r="18" spans="1:6" ht="30" x14ac:dyDescent="0.25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0" x14ac:dyDescent="0.25">
      <c r="A19" s="45">
        <v>4</v>
      </c>
      <c r="B19" s="226"/>
      <c r="C19" s="39" t="s">
        <v>51</v>
      </c>
      <c r="D19" s="28" t="s">
        <v>130</v>
      </c>
      <c r="E19" s="113">
        <v>1</v>
      </c>
      <c r="F19" s="127"/>
    </row>
    <row r="20" spans="1:6" ht="45" x14ac:dyDescent="0.2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 x14ac:dyDescent="0.25">
      <c r="A21" s="28">
        <v>1</v>
      </c>
      <c r="B21" s="226" t="s">
        <v>64</v>
      </c>
      <c r="C21" s="39" t="s">
        <v>45</v>
      </c>
      <c r="D21" s="28" t="s">
        <v>132</v>
      </c>
      <c r="E21" s="113">
        <v>1</v>
      </c>
      <c r="F21" s="127"/>
    </row>
    <row r="22" spans="1:6" ht="30" x14ac:dyDescent="0.25">
      <c r="A22" s="29">
        <v>2</v>
      </c>
      <c r="B22" s="225"/>
      <c r="C22" s="47" t="s">
        <v>47</v>
      </c>
      <c r="D22" s="29"/>
      <c r="E22" s="117">
        <v>1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B20" workbookViewId="0">
      <selection activeCell="D22" sqref="D22"/>
    </sheetView>
  </sheetViews>
  <sheetFormatPr defaultRowHeight="15" x14ac:dyDescent="0.2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 x14ac:dyDescent="0.25">
      <c r="A1" s="14" t="s">
        <v>119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 x14ac:dyDescent="0.25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 x14ac:dyDescent="0.25">
      <c r="A6" s="66">
        <v>1</v>
      </c>
      <c r="B6" s="228"/>
      <c r="C6" s="26" t="s">
        <v>68</v>
      </c>
      <c r="D6" s="169" t="s">
        <v>447</v>
      </c>
      <c r="E6" s="119">
        <v>1</v>
      </c>
      <c r="F6" s="120" t="s">
        <v>493</v>
      </c>
      <c r="G6" s="211"/>
    </row>
    <row r="7" spans="1:7" s="8" customFormat="1" ht="30" x14ac:dyDescent="0.25">
      <c r="A7" s="66">
        <v>2</v>
      </c>
      <c r="B7" s="228"/>
      <c r="C7" s="26" t="s">
        <v>85</v>
      </c>
      <c r="D7" s="165"/>
      <c r="E7" s="119">
        <v>1</v>
      </c>
      <c r="F7" s="120"/>
      <c r="G7" s="211"/>
    </row>
    <row r="8" spans="1:7" s="8" customFormat="1" x14ac:dyDescent="0.25">
      <c r="A8" s="66">
        <v>2</v>
      </c>
      <c r="B8" s="228"/>
      <c r="C8" s="72" t="s">
        <v>446</v>
      </c>
      <c r="D8" s="165"/>
      <c r="E8" s="119">
        <v>0</v>
      </c>
      <c r="F8" s="120"/>
      <c r="G8" s="211"/>
    </row>
    <row r="9" spans="1:7" s="8" customFormat="1" ht="60" x14ac:dyDescent="0.25">
      <c r="A9" s="67">
        <v>3</v>
      </c>
      <c r="B9" s="228"/>
      <c r="C9" s="41" t="s">
        <v>432</v>
      </c>
      <c r="D9" s="165"/>
      <c r="E9" s="119">
        <v>1</v>
      </c>
      <c r="F9" s="120"/>
      <c r="G9" s="211"/>
    </row>
    <row r="10" spans="1:7" s="8" customFormat="1" ht="30" x14ac:dyDescent="0.25">
      <c r="A10" s="67">
        <v>3</v>
      </c>
      <c r="B10" s="228"/>
      <c r="C10" s="41" t="s">
        <v>78</v>
      </c>
      <c r="D10" s="165"/>
      <c r="E10" s="119">
        <v>1</v>
      </c>
      <c r="F10" s="120"/>
      <c r="G10" s="211"/>
    </row>
    <row r="11" spans="1:7" s="8" customFormat="1" ht="30" x14ac:dyDescent="0.25">
      <c r="A11" s="67">
        <v>5</v>
      </c>
      <c r="B11" s="228"/>
      <c r="C11" s="72" t="s">
        <v>83</v>
      </c>
      <c r="D11" s="165"/>
      <c r="E11" s="119">
        <v>1</v>
      </c>
      <c r="F11" s="120"/>
      <c r="G11" s="211"/>
    </row>
    <row r="12" spans="1:7" s="8" customFormat="1" x14ac:dyDescent="0.25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 x14ac:dyDescent="0.25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 x14ac:dyDescent="0.25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 x14ac:dyDescent="0.2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 x14ac:dyDescent="0.25">
      <c r="A16" s="66">
        <v>4</v>
      </c>
      <c r="B16" s="229"/>
      <c r="C16" s="24" t="s">
        <v>77</v>
      </c>
      <c r="D16" s="165"/>
      <c r="E16" s="119">
        <v>0</v>
      </c>
      <c r="F16" s="120"/>
      <c r="G16" s="211"/>
    </row>
    <row r="17" spans="1:7" s="8" customFormat="1" ht="30" x14ac:dyDescent="0.25">
      <c r="A17" s="71">
        <v>5</v>
      </c>
      <c r="B17" s="230"/>
      <c r="C17" s="25" t="s">
        <v>81</v>
      </c>
      <c r="D17" s="167"/>
      <c r="E17" s="123">
        <v>0</v>
      </c>
      <c r="F17" s="124"/>
      <c r="G17" s="211"/>
    </row>
    <row r="18" spans="1:7" s="8" customFormat="1" ht="30" x14ac:dyDescent="0.25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 x14ac:dyDescent="0.25">
      <c r="A19" s="67">
        <v>1</v>
      </c>
      <c r="B19" s="232"/>
      <c r="C19" s="24" t="s">
        <v>66</v>
      </c>
      <c r="D19" s="165"/>
      <c r="E19" s="119">
        <v>1</v>
      </c>
      <c r="F19" s="120"/>
      <c r="G19" s="211"/>
    </row>
    <row r="20" spans="1:7" s="8" customFormat="1" ht="30" x14ac:dyDescent="0.25">
      <c r="A20" s="67">
        <v>2</v>
      </c>
      <c r="B20" s="232"/>
      <c r="C20" s="73" t="s">
        <v>73</v>
      </c>
      <c r="D20" s="165" t="s">
        <v>428</v>
      </c>
      <c r="E20" s="119">
        <v>1</v>
      </c>
      <c r="F20" s="120" t="s">
        <v>495</v>
      </c>
      <c r="G20" s="211"/>
    </row>
    <row r="21" spans="1:7" s="8" customFormat="1" ht="30" x14ac:dyDescent="0.25">
      <c r="A21" s="68">
        <v>2</v>
      </c>
      <c r="B21" s="232"/>
      <c r="C21" s="73" t="s">
        <v>74</v>
      </c>
      <c r="D21" s="165"/>
      <c r="E21" s="119">
        <v>1</v>
      </c>
      <c r="F21" s="120"/>
      <c r="G21" s="211"/>
    </row>
    <row r="22" spans="1:7" s="8" customFormat="1" ht="30" x14ac:dyDescent="0.25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/>
      <c r="G22" s="211"/>
    </row>
    <row r="23" spans="1:7" s="8" customFormat="1" ht="30" x14ac:dyDescent="0.25">
      <c r="A23" s="66">
        <v>3</v>
      </c>
      <c r="B23" s="232"/>
      <c r="C23" s="41" t="s">
        <v>89</v>
      </c>
      <c r="D23" s="165" t="s">
        <v>430</v>
      </c>
      <c r="E23" s="119">
        <v>1</v>
      </c>
      <c r="F23" s="120" t="s">
        <v>494</v>
      </c>
      <c r="G23" s="211"/>
    </row>
    <row r="24" spans="1:7" s="8" customFormat="1" ht="30" x14ac:dyDescent="0.25">
      <c r="A24" s="66">
        <v>3</v>
      </c>
      <c r="B24" s="232"/>
      <c r="C24" s="41" t="s">
        <v>88</v>
      </c>
      <c r="D24" s="169" t="s">
        <v>431</v>
      </c>
      <c r="E24" s="119">
        <v>1</v>
      </c>
      <c r="F24" s="120" t="s">
        <v>501</v>
      </c>
      <c r="G24" s="211"/>
    </row>
    <row r="25" spans="1:7" s="8" customFormat="1" x14ac:dyDescent="0.25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 x14ac:dyDescent="0.2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 x14ac:dyDescent="0.25">
      <c r="A27" s="66">
        <v>4</v>
      </c>
      <c r="B27" s="232"/>
      <c r="C27" s="24" t="s">
        <v>79</v>
      </c>
      <c r="D27" s="165"/>
      <c r="E27" s="119">
        <v>1</v>
      </c>
      <c r="F27" s="120"/>
      <c r="G27" s="211"/>
    </row>
    <row r="28" spans="1:7" s="8" customFormat="1" ht="30" x14ac:dyDescent="0.25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30" x14ac:dyDescent="0.25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 x14ac:dyDescent="0.25">
      <c r="A30" s="13"/>
      <c r="B30" s="75"/>
      <c r="C30" s="12"/>
      <c r="G30" s="211"/>
    </row>
    <row r="31" spans="1:7" s="8" customFormat="1" x14ac:dyDescent="0.25">
      <c r="A31" s="13"/>
      <c r="B31" s="75"/>
      <c r="C31" s="12"/>
      <c r="G31" s="211"/>
    </row>
    <row r="32" spans="1:7" s="8" customFormat="1" x14ac:dyDescent="0.25">
      <c r="A32" s="13"/>
      <c r="B32" s="75"/>
      <c r="C32" s="12"/>
      <c r="G32" s="211"/>
    </row>
    <row r="33" spans="1:7" s="8" customFormat="1" x14ac:dyDescent="0.25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D20" sqref="D20"/>
    </sheetView>
  </sheetViews>
  <sheetFormatPr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 x14ac:dyDescent="0.25">
      <c r="A1" s="14" t="s">
        <v>120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80"/>
      <c r="C5" s="24" t="s">
        <v>91</v>
      </c>
      <c r="D5" s="78" t="s">
        <v>134</v>
      </c>
      <c r="E5" s="113">
        <v>0</v>
      </c>
      <c r="F5" s="114"/>
    </row>
    <row r="6" spans="1:7" ht="30" x14ac:dyDescent="0.25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 x14ac:dyDescent="0.25">
      <c r="A7" s="32">
        <v>3</v>
      </c>
      <c r="B7" s="82"/>
      <c r="C7" s="25" t="s">
        <v>43</v>
      </c>
      <c r="D7" s="79"/>
      <c r="E7" s="117">
        <v>0</v>
      </c>
      <c r="F7" s="118"/>
    </row>
    <row r="10" spans="1:7" x14ac:dyDescent="0.25">
      <c r="B10" s="6"/>
      <c r="C10" s="7"/>
    </row>
    <row r="15" spans="1:7" x14ac:dyDescent="0.25">
      <c r="B15" s="6"/>
    </row>
    <row r="18" spans="3:3" x14ac:dyDescent="0.25">
      <c r="C18" s="3"/>
    </row>
    <row r="19" spans="3:3" x14ac:dyDescent="0.25">
      <c r="C19" s="3"/>
    </row>
    <row r="20" spans="3:3" x14ac:dyDescent="0.25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Nduvu</cp:lastModifiedBy>
  <cp:lastPrinted>2015-06-01T02:51:25Z</cp:lastPrinted>
  <dcterms:created xsi:type="dcterms:W3CDTF">2015-04-17T07:47:18Z</dcterms:created>
  <dcterms:modified xsi:type="dcterms:W3CDTF">2015-06-10T15:25:23Z</dcterms:modified>
</cp:coreProperties>
</file>