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755" tabRatio="917" activeTab="5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<sst xmlns="http://schemas.openxmlformats.org/spreadsheetml/2006/main" count="749" uniqueCount="485">
  <si>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</si>
  <si>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</si>
  <si>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</si>
  <si>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</si>
  <si>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</si>
  <si>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</si>
  <si>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</si>
  <si>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</si>
  <si>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</si>
  <si>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</si>
  <si>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</si>
  <si>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</si>
  <si>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</si>
  <si>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</si>
  <si>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</si>
  <si>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</si>
  <si>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</si>
  <si>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</si>
  <si>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</si>
  <si>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</si>
  <si>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</si>
  <si>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</si>
  <si>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</si>
  <si>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</si>
  <si>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</si>
  <si>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</si>
  <si>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</si>
  <si>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</si>
  <si>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</si>
  <si>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</si>
  <si>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</si>
  <si>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</si>
  <si>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</si>
  <si>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</si>
  <si>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</si>
  <si>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</si>
  <si>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</si>
  <si>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</si>
  <si>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</si>
  <si>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</si>
  <si>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</si>
  <si>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</si>
  <si>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</si>
  <si>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</si>
  <si>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</si>
  <si>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</si>
  <si>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</si>
  <si>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</si>
  <si>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</si>
  <si>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</si>
  <si>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</si>
  <si>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</si>
  <si>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</si>
  <si>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</si>
  <si>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</si>
  <si>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</si>
  <si>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</si>
  <si>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</si>
  <si>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</si>
  <si>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</si>
  <si>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</si>
  <si>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</si>
  <si>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</si>
  <si>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</si>
  <si>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</si>
  <si>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</si>
  <si>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</si>
  <si>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</si>
  <si>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</si>
  <si>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</si>
  <si>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</si>
  <si>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</si>
  <si>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</si>
  <si>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</si>
  <si>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</si>
  <si>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</si>
  <si>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</si>
  <si>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</si>
  <si>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</si>
  <si>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</si>
  <si>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</si>
  <si>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</si>
  <si>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</si>
  <si>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</si>
  <si>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</si>
  <si>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</si>
  <si>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</si>
  <si>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</si>
  <si>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</si>
  <si>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</si>
  <si>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</si>
  <si>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</si>
  <si>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</si>
  <si>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</si>
  <si>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</si>
  <si>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</si>
  <si>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</si>
  <si>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</si>
  <si>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</si>
  <si>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</si>
  <si>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</si>
  <si>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</si>
  <si>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</si>
  <si>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</si>
  <si>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</si>
  <si>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</si>
  <si>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</si>
  <si>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</si>
  <si>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</si>
  <si>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</si>
  <si>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</si>
  <si>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</si>
  <si>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</si>
  <si>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</si>
  <si>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</si>
  <si>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</si>
  <si>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</si>
  <si>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</si>
  <si>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</si>
  <si>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</si>
  <si>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</si>
  <si>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</si>
  <si>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</si>
  <si>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</si>
  <si>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</si>
  <si>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</si>
  <si>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</si>
  <si>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</si>
  <si>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</si>
  <si>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</si>
  <si>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</si>
  <si>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</si>
  <si>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</si>
  <si>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</si>
  <si>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</si>
  <si>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</si>
  <si>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</si>
  <si>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</si>
  <si>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</si>
  <si>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</si>
  <si>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</si>
  <si>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</si>
  <si>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</si>
  <si>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</si>
  <si>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</si>
  <si>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</si>
  <si>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</si>
  <si>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</si>
  <si>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</si>
  <si>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</si>
  <si>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</si>
  <si>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</si>
  <si>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</si>
  <si>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</si>
  <si>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</si>
  <si>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</si>
  <si>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</si>
  <si>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</si>
  <si>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</si>
  <si>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</si>
  <si>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</si>
  <si>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</si>
  <si>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</si>
  <si>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</si>
  <si>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</si>
  <si>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</si>
  <si>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</si>
  <si>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</si>
  <si>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</si>
  <si>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</si>
  <si>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</si>
  <si>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</si>
  <si>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</si>
  <si>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</si>
  <si>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</si>
  <si>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</si>
  <si>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</si>
  <si>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</si>
  <si>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</si>
  <si>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</si>
  <si>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</si>
  <si>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</si>
  <si>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</si>
  <si>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</si>
  <si>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</si>
  <si>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</si>
  <si>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</si>
  <si>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</si>
  <si>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</si>
  <si>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</si>
  <si>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</si>
  <si>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</si>
  <si>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</si>
  <si>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</si>
  <si>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</si>
  <si>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</si>
  <si>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</si>
  <si>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</si>
  <si>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</si>
  <si>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</si>
  <si>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</si>
  <si>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</si>
  <si>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</si>
  <si>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</si>
  <si>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</si>
  <si>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</si>
  <si>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</si>
  <si>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</si>
  <si>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</si>
  <si>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</si>
  <si>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</si>
  <si>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</si>
  <si>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</si>
  <si>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</si>
  <si>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</si>
  <si>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</si>
  <si>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</si>
  <si>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</si>
  <si>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</si>
  <si>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</si>
  <si>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</si>
  <si>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</si>
  <si>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</si>
  <si>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</si>
  <si>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</si>
  <si>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</si>
  <si>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</si>
  <si>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</si>
  <si>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</si>
  <si>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</si>
  <si>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</si>
  <si>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</si>
  <si>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</si>
  <si>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</si>
  <si>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</si>
  <si>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</si>
  <si>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</si>
  <si>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</si>
  <si>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</si>
  <si>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</si>
  <si>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</si>
  <si>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</si>
  <si>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</si>
  <si>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</si>
  <si>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</si>
  <si>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</si>
  <si>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</si>
  <si>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</si>
  <si>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</si>
  <si>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</si>
  <si>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</si>
  <si>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</si>
  <si>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</si>
  <si>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</si>
  <si>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</si>
  <si>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</si>
  <si>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</si>
  <si>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</si>
  <si>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</si>
  <si>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</si>
  <si>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</si>
  <si>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</si>
  <si>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</si>
  <si>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</si>
  <si>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</si>
  <si>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</si>
  <si>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</si>
  <si>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</si>
  <si>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</si>
  <si>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</si>
  <si>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</si>
  <si>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</si>
  <si>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</si>
  <si>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</si>
  <si>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</si>
  <si>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</si>
  <si>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</si>
  <si>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</si>
  <si>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</si>
  <si>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</si>
  <si>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</si>
  <si>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</si>
  <si>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</si>
  <si>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</si>
  <si>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</si>
  <si>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</si>
  <si>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</si>
  <si>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</si>
  <si>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</si>
  <si>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</si>
  <si>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</si>
  <si>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</si>
  <si>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</si>
  <si>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</si>
  <si>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</si>
  <si>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</si>
  <si>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</si>
  <si>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</si>
  <si>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</si>
  <si>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</si>
  <si>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</si>
  <si>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</si>
  <si>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</si>
  <si>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</si>
  <si>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</si>
  <si>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</si>
  <si>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</si>
  <si>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</si>
  <si>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</si>
  <si>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</si>
  <si>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</si>
  <si>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</si>
  <si>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</si>
  <si>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</si>
  <si>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</si>
  <si>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</si>
  <si>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</si>
  <si>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</si>
  <si>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</si>
  <si>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</si>
  <si>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</si>
  <si>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</si>
  <si>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</si>
  <si>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</si>
  <si>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</si>
  <si>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</si>
  <si>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</si>
  <si>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</si>
  <si>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</si>
  <si>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</si>
  <si>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</si>
  <si>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</si>
  <si>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</si>
  <si>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</si>
  <si>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</si>
  <si>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</si>
  <si>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</si>
  <si>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</si>
  <si>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</si>
  <si>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</si>
  <si>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</si>
  <si>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</si>
  <si>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</si>
  <si>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</si>
  <si>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</si>
  <si>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</si>
  <si>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</si>
  <si>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</si>
  <si>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</si>
  <si>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</si>
  <si>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</si>
  <si>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</si>
  <si>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</si>
  <si>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</si>
  <si>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</si>
  <si>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</si>
  <si>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</si>
  <si>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</si>
  <si>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</si>
  <si>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</si>
  <si>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</si>
  <si>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</si>
  <si>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</si>
  <si>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</si>
  <si>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</si>
  <si>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</si>
  <si>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</si>
  <si>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</si>
  <si>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</si>
  <si>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</si>
  <si>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</si>
  <si>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</si>
  <si>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</si>
  <si>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</si>
  <si>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</si>
  <si>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</si>
  <si>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</si>
  <si>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</si>
  <si>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</si>
  <si>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</si>
  <si>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</si>
  <si>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</si>
  <si>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</si>
  <si>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</si>
  <si>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</si>
  <si>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</si>
  <si>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</si>
  <si>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</si>
  <si>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</si>
  <si>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</si>
  <si>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</si>
  <si>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</si>
  <si>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</si>
  <si>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</si>
  <si>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</si>
  <si>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</si>
  <si>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</si>
  <si>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</si>
  <si>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</si>
  <si>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</si>
  <si>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</si>
  <si>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</si>
  <si>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</si>
  <si>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</si>
  <si>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</si>
  <si>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</si>
  <si>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</si>
  <si>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</si>
  <si>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</si>
  <si>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</si>
  <si>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</si>
  <si>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</si>
  <si>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</si>
  <si>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</si>
  <si>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</si>
  <si>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</si>
  <si>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</si>
  <si>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</si>
  <si>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</si>
  <si>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</si>
  <si>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</si>
  <si>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</si>
  <si>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</si>
  <si>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</si>
  <si>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</si>
  <si>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</si>
  <si>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</si>
  <si>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</si>
  <si>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</si>
  <si>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</si>
  <si>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</si>
  <si>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</si>
  <si>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</si>
  <si>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</si>
  <si>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</si>
  <si>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</si>
  <si>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</si>
  <si>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</si>
  <si>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</si>
  <si>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</si>
  <si>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</si>
  <si>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</si>
  <si>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</si>
  <si>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</si>
  <si>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</si>
  <si>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</si>
  <si>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</si>
  <si>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</si>
  <si>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</si>
  <si>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</si>
  <si>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</si>
  <si>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</si>
  <si>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</si>
  <si>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</si>
  <si>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</si>
  <si>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</si>
  <si>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</si>
  <si>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</si>
  <si>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</si>
  <si>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</si>
  <si>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</si>
  <si>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</si>
  <si>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</si>
  <si>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</si>
  <si>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</si>
  <si>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</si>
  <si>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</si>
  <si>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</si>
  <si>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FERNANDO RODRIGUES</t>
  </si>
  <si>
    <t>VETERINARY OFFICER</t>
  </si>
  <si>
    <t>MINISTRY OF AGRICULTURE AND FOOD SECURITY</t>
  </si>
  <si>
    <t>I have no information</t>
  </si>
  <si>
    <t>Estrategia de controlo da Raiva em Mocambique</t>
  </si>
  <si>
    <t>It is compulsory rabies vaccination, it is not been forced</t>
  </si>
  <si>
    <t>Direccao de Ciencias Animais - Maputo</t>
  </si>
  <si>
    <t>It is available at Central and two regional laboratories</t>
  </si>
  <si>
    <t xml:space="preserve">The mecanism is not working properly </t>
  </si>
  <si>
    <t>The vaccination is done in all the provinces. The vaccination coverage is 20%</t>
  </si>
  <si>
    <t>Vaccinate your dog to protect your family</t>
  </si>
  <si>
    <t>Keep your dog at home or walk with your dog tight</t>
  </si>
  <si>
    <t>But some times there is shortage</t>
  </si>
  <si>
    <t>6 (Maputo, Gaza, Sofala, Tete, Nampula, Niassa)</t>
  </si>
  <si>
    <t>dog vaccinators and lab workers</t>
  </si>
  <si>
    <t>1 dog for 20 inhabitants</t>
  </si>
  <si>
    <t>Onderstepoort Veterinary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</si>
</sst>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3409]dd\ mmmm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>
      <selection activeCell="A3" sqref="A3"/>
    </sheetView>
  </sheetViews>
  <sheetFormatPr defaultRowHeight="15" x14ac:dyDescent="0.25"/>
  <sheetData>
    <row r="1" spans="1:1" ht="18.75" x14ac:dyDescent="0.25">
      <c r="A1" s="108"/>
    </row>
    <row r="2" spans="1:1" x14ac:dyDescent="0.25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workbookViewId="0">
      <selection activeCell="L12" sqref="L12"/>
    </sheetView>
  </sheetViews>
  <sheetFormatPr defaultRowHeight="15" x14ac:dyDescent="0.2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 x14ac:dyDescent="0.25">
      <c r="C4" s="217" t="s">
        <v>149</v>
      </c>
      <c r="D4" s="218"/>
      <c r="E4" s="215" t="s">
        <v>317</v>
      </c>
      <c r="F4" s="215"/>
      <c r="G4" s="215"/>
      <c r="H4" s="215"/>
      <c r="I4" s="215"/>
      <c r="J4" s="162" t="s">
        <v>426</v>
      </c>
    </row>
    <row r="6" spans="3:10" ht="26.25" customHeight="1" x14ac:dyDescent="0.25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 x14ac:dyDescent="0.25">
      <c r="D7" s="212" t="s">
        <v>151</v>
      </c>
      <c r="E7" s="213"/>
      <c r="F7" s="220" t="s">
        <v>469</v>
      </c>
      <c r="G7" s="220"/>
      <c r="H7" s="220"/>
      <c r="I7" s="220"/>
    </row>
    <row r="8" spans="3:10" ht="26.25" customHeight="1" x14ac:dyDescent="0.25">
      <c r="D8" s="212" t="s">
        <v>152</v>
      </c>
      <c r="E8" s="213"/>
      <c r="F8" s="220" t="s">
        <v>470</v>
      </c>
      <c r="G8" s="220"/>
      <c r="H8" s="220"/>
      <c r="I8" s="220"/>
    </row>
    <row r="9" spans="3:10" x14ac:dyDescent="0.25">
      <c r="E9" s="111"/>
      <c r="F9" s="110"/>
      <c r="G9" s="110"/>
      <c r="H9" s="110"/>
      <c r="I9" s="110"/>
    </row>
    <row r="10" spans="3:10" ht="26.25" customHeight="1" x14ac:dyDescent="0.25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 x14ac:dyDescent="0.25">
      <c r="D11" s="212" t="s">
        <v>151</v>
      </c>
      <c r="E11" s="213"/>
      <c r="F11" s="214"/>
      <c r="G11" s="214"/>
      <c r="H11" s="214"/>
      <c r="I11" s="214"/>
    </row>
    <row r="12" spans="3:10" ht="26.25" customHeight="1" x14ac:dyDescent="0.25">
      <c r="D12" s="212" t="s">
        <v>152</v>
      </c>
      <c r="E12" s="213"/>
      <c r="F12" s="214"/>
      <c r="G12" s="214"/>
      <c r="H12" s="214"/>
      <c r="I12" s="214"/>
    </row>
    <row r="13" spans="3:10" x14ac:dyDescent="0.25">
      <c r="E13" s="111"/>
      <c r="F13" s="110"/>
      <c r="G13" s="110"/>
      <c r="H13" s="110"/>
      <c r="I13" s="110"/>
    </row>
    <row r="14" spans="3:10" ht="26.25" customHeight="1" x14ac:dyDescent="0.25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 x14ac:dyDescent="0.25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sqref="A1:A1048576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229</v>
      </c>
    </row>
    <row r="78" spans="1:1" x14ac:dyDescent="0.25">
      <c r="A78" t="s">
        <v>230</v>
      </c>
    </row>
    <row r="79" spans="1:1" x14ac:dyDescent="0.25">
      <c r="A79" t="s">
        <v>231</v>
      </c>
    </row>
    <row r="80" spans="1:1" x14ac:dyDescent="0.25">
      <c r="A80" t="s">
        <v>232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239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243</v>
      </c>
    </row>
    <row r="92" spans="1:1" x14ac:dyDescent="0.25">
      <c r="A92" t="s">
        <v>244</v>
      </c>
    </row>
    <row r="93" spans="1:1" x14ac:dyDescent="0.25">
      <c r="A93" t="s">
        <v>245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250</v>
      </c>
    </row>
    <row r="99" spans="1:1" x14ac:dyDescent="0.25">
      <c r="A99" t="s">
        <v>251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254</v>
      </c>
    </row>
    <row r="103" spans="1:1" x14ac:dyDescent="0.25">
      <c r="A103" t="s">
        <v>255</v>
      </c>
    </row>
    <row r="104" spans="1:1" x14ac:dyDescent="0.25">
      <c r="A104" t="s">
        <v>256</v>
      </c>
    </row>
    <row r="105" spans="1:1" x14ac:dyDescent="0.25">
      <c r="A105" t="s">
        <v>257</v>
      </c>
    </row>
    <row r="106" spans="1:1" x14ac:dyDescent="0.25">
      <c r="A106" t="s">
        <v>258</v>
      </c>
    </row>
    <row r="107" spans="1:1" x14ac:dyDescent="0.25">
      <c r="A107" t="s">
        <v>259</v>
      </c>
    </row>
    <row r="108" spans="1:1" x14ac:dyDescent="0.25">
      <c r="A108" t="s">
        <v>260</v>
      </c>
    </row>
    <row r="109" spans="1:1" x14ac:dyDescent="0.25">
      <c r="A109" t="s">
        <v>261</v>
      </c>
    </row>
    <row r="110" spans="1:1" x14ac:dyDescent="0.25">
      <c r="A110" t="s">
        <v>262</v>
      </c>
    </row>
    <row r="111" spans="1:1" x14ac:dyDescent="0.25">
      <c r="A111" t="s">
        <v>263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295</v>
      </c>
    </row>
    <row r="144" spans="1:1" x14ac:dyDescent="0.25">
      <c r="A144" t="s">
        <v>296</v>
      </c>
    </row>
    <row r="145" spans="1:1" x14ac:dyDescent="0.25">
      <c r="A145" t="s">
        <v>297</v>
      </c>
    </row>
    <row r="146" spans="1:1" x14ac:dyDescent="0.25">
      <c r="A146" t="s">
        <v>298</v>
      </c>
    </row>
    <row r="147" spans="1:1" x14ac:dyDescent="0.25">
      <c r="A147" t="s">
        <v>299</v>
      </c>
    </row>
    <row r="148" spans="1:1" x14ac:dyDescent="0.25">
      <c r="A148" t="s">
        <v>300</v>
      </c>
    </row>
    <row r="149" spans="1:1" x14ac:dyDescent="0.25">
      <c r="A149" t="s">
        <v>301</v>
      </c>
    </row>
    <row r="150" spans="1:1" x14ac:dyDescent="0.25">
      <c r="A150" t="s">
        <v>302</v>
      </c>
    </row>
    <row r="151" spans="1:1" x14ac:dyDescent="0.25">
      <c r="A151" t="s">
        <v>303</v>
      </c>
    </row>
    <row r="152" spans="1:1" x14ac:dyDescent="0.25">
      <c r="A152" t="s">
        <v>304</v>
      </c>
    </row>
    <row r="153" spans="1:1" x14ac:dyDescent="0.25">
      <c r="A153" t="s">
        <v>305</v>
      </c>
    </row>
    <row r="154" spans="1:1" x14ac:dyDescent="0.25">
      <c r="A154" t="s">
        <v>306</v>
      </c>
    </row>
    <row r="155" spans="1:1" x14ac:dyDescent="0.25">
      <c r="A155" t="s">
        <v>307</v>
      </c>
    </row>
    <row r="156" spans="1:1" x14ac:dyDescent="0.25">
      <c r="A156" t="s">
        <v>308</v>
      </c>
    </row>
    <row r="157" spans="1:1" x14ac:dyDescent="0.25">
      <c r="A157" t="s">
        <v>309</v>
      </c>
    </row>
    <row r="158" spans="1:1" x14ac:dyDescent="0.25">
      <c r="A158" t="s">
        <v>310</v>
      </c>
    </row>
    <row r="159" spans="1:1" x14ac:dyDescent="0.25">
      <c r="A159" t="s">
        <v>311</v>
      </c>
    </row>
    <row r="160" spans="1:1" x14ac:dyDescent="0.25">
      <c r="A160" t="s">
        <v>312</v>
      </c>
    </row>
    <row r="161" spans="1:1" x14ac:dyDescent="0.25">
      <c r="A161" t="s">
        <v>313</v>
      </c>
    </row>
    <row r="162" spans="1:1" x14ac:dyDescent="0.25">
      <c r="A162" t="s">
        <v>314</v>
      </c>
    </row>
    <row r="163" spans="1:1" x14ac:dyDescent="0.25">
      <c r="A163" t="s">
        <v>315</v>
      </c>
    </row>
    <row r="164" spans="1:1" x14ac:dyDescent="0.25">
      <c r="A164" t="s">
        <v>316</v>
      </c>
    </row>
    <row r="165" spans="1:1" x14ac:dyDescent="0.25">
      <c r="A165" t="s">
        <v>317</v>
      </c>
    </row>
    <row r="166" spans="1:1" x14ac:dyDescent="0.25">
      <c r="A166" t="s">
        <v>318</v>
      </c>
    </row>
    <row r="167" spans="1:1" x14ac:dyDescent="0.25">
      <c r="A167" t="s">
        <v>319</v>
      </c>
    </row>
    <row r="168" spans="1:1" x14ac:dyDescent="0.25">
      <c r="A168" t="s">
        <v>320</v>
      </c>
    </row>
    <row r="169" spans="1:1" x14ac:dyDescent="0.25">
      <c r="A169" t="s">
        <v>321</v>
      </c>
    </row>
    <row r="170" spans="1:1" x14ac:dyDescent="0.25">
      <c r="A170" t="s">
        <v>322</v>
      </c>
    </row>
    <row r="171" spans="1:1" x14ac:dyDescent="0.25">
      <c r="A171" t="s">
        <v>323</v>
      </c>
    </row>
    <row r="172" spans="1:1" x14ac:dyDescent="0.25">
      <c r="A172" t="s">
        <v>324</v>
      </c>
    </row>
    <row r="173" spans="1:1" x14ac:dyDescent="0.25">
      <c r="A173" t="s">
        <v>325</v>
      </c>
    </row>
    <row r="174" spans="1:1" x14ac:dyDescent="0.25">
      <c r="A174" t="s">
        <v>326</v>
      </c>
    </row>
    <row r="175" spans="1:1" x14ac:dyDescent="0.25">
      <c r="A175" t="s">
        <v>327</v>
      </c>
    </row>
    <row r="176" spans="1:1" x14ac:dyDescent="0.25">
      <c r="A176" t="s">
        <v>328</v>
      </c>
    </row>
    <row r="177" spans="1:1" x14ac:dyDescent="0.25">
      <c r="A177" t="s">
        <v>329</v>
      </c>
    </row>
    <row r="178" spans="1:1" x14ac:dyDescent="0.25">
      <c r="A178" t="s">
        <v>330</v>
      </c>
    </row>
    <row r="179" spans="1:1" x14ac:dyDescent="0.25">
      <c r="A179" t="s">
        <v>331</v>
      </c>
    </row>
    <row r="180" spans="1:1" x14ac:dyDescent="0.25">
      <c r="A180" t="s">
        <v>332</v>
      </c>
    </row>
    <row r="181" spans="1:1" x14ac:dyDescent="0.25">
      <c r="A181" t="s">
        <v>333</v>
      </c>
    </row>
    <row r="182" spans="1:1" x14ac:dyDescent="0.25">
      <c r="A182" t="s">
        <v>334</v>
      </c>
    </row>
    <row r="183" spans="1:1" x14ac:dyDescent="0.25">
      <c r="A183" t="s">
        <v>335</v>
      </c>
    </row>
    <row r="184" spans="1:1" x14ac:dyDescent="0.25">
      <c r="A184" t="s">
        <v>336</v>
      </c>
    </row>
    <row r="185" spans="1:1" x14ac:dyDescent="0.25">
      <c r="A185" t="s">
        <v>337</v>
      </c>
    </row>
    <row r="186" spans="1:1" x14ac:dyDescent="0.25">
      <c r="A186" t="s">
        <v>338</v>
      </c>
    </row>
    <row r="187" spans="1:1" x14ac:dyDescent="0.25">
      <c r="A187" t="s">
        <v>339</v>
      </c>
    </row>
    <row r="188" spans="1:1" x14ac:dyDescent="0.25">
      <c r="A188" t="s">
        <v>340</v>
      </c>
    </row>
    <row r="189" spans="1:1" x14ac:dyDescent="0.25">
      <c r="A189" t="s">
        <v>341</v>
      </c>
    </row>
    <row r="190" spans="1:1" x14ac:dyDescent="0.25">
      <c r="A190" t="s">
        <v>342</v>
      </c>
    </row>
    <row r="191" spans="1:1" x14ac:dyDescent="0.25">
      <c r="A191" t="s">
        <v>343</v>
      </c>
    </row>
    <row r="192" spans="1:1" x14ac:dyDescent="0.25">
      <c r="A192" t="s">
        <v>344</v>
      </c>
    </row>
    <row r="193" spans="1:1" x14ac:dyDescent="0.25">
      <c r="A193" t="s">
        <v>345</v>
      </c>
    </row>
    <row r="194" spans="1:1" x14ac:dyDescent="0.25">
      <c r="A194" t="s">
        <v>346</v>
      </c>
    </row>
    <row r="195" spans="1:1" x14ac:dyDescent="0.25">
      <c r="A195" t="s">
        <v>347</v>
      </c>
    </row>
    <row r="196" spans="1:1" x14ac:dyDescent="0.25">
      <c r="A196" t="s">
        <v>348</v>
      </c>
    </row>
    <row r="197" spans="1:1" x14ac:dyDescent="0.25">
      <c r="A197" t="s">
        <v>349</v>
      </c>
    </row>
    <row r="198" spans="1:1" x14ac:dyDescent="0.25">
      <c r="A198" t="s">
        <v>350</v>
      </c>
    </row>
    <row r="199" spans="1:1" x14ac:dyDescent="0.25">
      <c r="A199" t="s">
        <v>351</v>
      </c>
    </row>
    <row r="200" spans="1:1" x14ac:dyDescent="0.25">
      <c r="A200" t="s">
        <v>352</v>
      </c>
    </row>
    <row r="201" spans="1:1" x14ac:dyDescent="0.25">
      <c r="A201" t="s">
        <v>353</v>
      </c>
    </row>
    <row r="202" spans="1:1" x14ac:dyDescent="0.25">
      <c r="A202" t="s">
        <v>354</v>
      </c>
    </row>
    <row r="203" spans="1:1" x14ac:dyDescent="0.25">
      <c r="A203" t="s">
        <v>355</v>
      </c>
    </row>
    <row r="204" spans="1:1" x14ac:dyDescent="0.25">
      <c r="A204" t="s">
        <v>356</v>
      </c>
    </row>
    <row r="205" spans="1:1" x14ac:dyDescent="0.25">
      <c r="A205" t="s">
        <v>357</v>
      </c>
    </row>
    <row r="206" spans="1:1" x14ac:dyDescent="0.25">
      <c r="A206" t="s">
        <v>358</v>
      </c>
    </row>
    <row r="207" spans="1:1" x14ac:dyDescent="0.25">
      <c r="A207" t="s">
        <v>359</v>
      </c>
    </row>
    <row r="208" spans="1:1" x14ac:dyDescent="0.25">
      <c r="A208" t="s">
        <v>360</v>
      </c>
    </row>
    <row r="209" spans="1:1" x14ac:dyDescent="0.25">
      <c r="A209" t="s">
        <v>361</v>
      </c>
    </row>
    <row r="210" spans="1:1" x14ac:dyDescent="0.25">
      <c r="A210" t="s">
        <v>362</v>
      </c>
    </row>
    <row r="211" spans="1:1" x14ac:dyDescent="0.25">
      <c r="A211" t="s">
        <v>363</v>
      </c>
    </row>
    <row r="212" spans="1:1" x14ac:dyDescent="0.25">
      <c r="A212" t="s">
        <v>364</v>
      </c>
    </row>
    <row r="213" spans="1:1" x14ac:dyDescent="0.25">
      <c r="A213" t="s">
        <v>365</v>
      </c>
    </row>
    <row r="214" spans="1:1" x14ac:dyDescent="0.25">
      <c r="A214" t="s">
        <v>366</v>
      </c>
    </row>
    <row r="215" spans="1:1" x14ac:dyDescent="0.25">
      <c r="A215" t="s">
        <v>367</v>
      </c>
    </row>
    <row r="216" spans="1:1" x14ac:dyDescent="0.25">
      <c r="A216" t="s">
        <v>368</v>
      </c>
    </row>
    <row r="217" spans="1:1" x14ac:dyDescent="0.25">
      <c r="A217" t="s">
        <v>369</v>
      </c>
    </row>
    <row r="218" spans="1:1" x14ac:dyDescent="0.25">
      <c r="A218" t="s">
        <v>370</v>
      </c>
    </row>
    <row r="219" spans="1:1" x14ac:dyDescent="0.25">
      <c r="A219" t="s">
        <v>371</v>
      </c>
    </row>
    <row r="220" spans="1:1" x14ac:dyDescent="0.25">
      <c r="A220" t="s">
        <v>372</v>
      </c>
    </row>
    <row r="221" spans="1:1" x14ac:dyDescent="0.25">
      <c r="A221" t="s">
        <v>373</v>
      </c>
    </row>
    <row r="222" spans="1:1" x14ac:dyDescent="0.25">
      <c r="A222" t="s">
        <v>374</v>
      </c>
    </row>
    <row r="223" spans="1:1" x14ac:dyDescent="0.25">
      <c r="A223" t="s">
        <v>375</v>
      </c>
    </row>
    <row r="224" spans="1:1" x14ac:dyDescent="0.25">
      <c r="A224" t="s">
        <v>376</v>
      </c>
    </row>
    <row r="225" spans="1:1" x14ac:dyDescent="0.25">
      <c r="A225" t="s">
        <v>377</v>
      </c>
    </row>
    <row r="226" spans="1:1" x14ac:dyDescent="0.25">
      <c r="A226" t="s">
        <v>378</v>
      </c>
    </row>
    <row r="227" spans="1:1" x14ac:dyDescent="0.25">
      <c r="A227" t="s">
        <v>379</v>
      </c>
    </row>
    <row r="228" spans="1:1" x14ac:dyDescent="0.25">
      <c r="A228" t="s">
        <v>380</v>
      </c>
    </row>
    <row r="229" spans="1:1" x14ac:dyDescent="0.25">
      <c r="A229" t="s">
        <v>381</v>
      </c>
    </row>
    <row r="230" spans="1:1" x14ac:dyDescent="0.25">
      <c r="A230" t="s">
        <v>382</v>
      </c>
    </row>
    <row r="231" spans="1:1" x14ac:dyDescent="0.25">
      <c r="A231" t="s">
        <v>383</v>
      </c>
    </row>
    <row r="232" spans="1:1" x14ac:dyDescent="0.25">
      <c r="A232" t="s">
        <v>384</v>
      </c>
    </row>
    <row r="233" spans="1:1" x14ac:dyDescent="0.25">
      <c r="A233" t="s">
        <v>385</v>
      </c>
    </row>
    <row r="234" spans="1:1" x14ac:dyDescent="0.25">
      <c r="A234" t="s">
        <v>386</v>
      </c>
    </row>
    <row r="235" spans="1:1" x14ac:dyDescent="0.25">
      <c r="A235" t="s">
        <v>387</v>
      </c>
    </row>
    <row r="236" spans="1:1" x14ac:dyDescent="0.25">
      <c r="A236" t="s">
        <v>388</v>
      </c>
    </row>
    <row r="237" spans="1:1" x14ac:dyDescent="0.25">
      <c r="A237" t="s">
        <v>389</v>
      </c>
    </row>
    <row r="238" spans="1:1" x14ac:dyDescent="0.25">
      <c r="A238" t="s">
        <v>390</v>
      </c>
    </row>
    <row r="239" spans="1:1" x14ac:dyDescent="0.25">
      <c r="A239" t="s">
        <v>391</v>
      </c>
    </row>
    <row r="240" spans="1:1" x14ac:dyDescent="0.25">
      <c r="A240" t="s">
        <v>392</v>
      </c>
    </row>
    <row r="241" spans="1:1" x14ac:dyDescent="0.25">
      <c r="A241" t="s">
        <v>393</v>
      </c>
    </row>
    <row r="242" spans="1:1" x14ac:dyDescent="0.25">
      <c r="A242" t="s">
        <v>394</v>
      </c>
    </row>
    <row r="243" spans="1:1" x14ac:dyDescent="0.25">
      <c r="A243" t="s">
        <v>395</v>
      </c>
    </row>
    <row r="244" spans="1:1" x14ac:dyDescent="0.25">
      <c r="A244" t="s">
        <v>396</v>
      </c>
    </row>
    <row r="245" spans="1:1" x14ac:dyDescent="0.25">
      <c r="A245" t="s">
        <v>397</v>
      </c>
    </row>
    <row r="246" spans="1:1" x14ac:dyDescent="0.25">
      <c r="A246" t="s">
        <v>398</v>
      </c>
    </row>
    <row r="247" spans="1:1" x14ac:dyDescent="0.25">
      <c r="A247" t="s">
        <v>399</v>
      </c>
    </row>
    <row r="248" spans="1:1" x14ac:dyDescent="0.25">
      <c r="A248" t="s">
        <v>400</v>
      </c>
    </row>
    <row r="249" spans="1:1" x14ac:dyDescent="0.25">
      <c r="A249" t="s">
        <v>401</v>
      </c>
    </row>
    <row r="250" spans="1:1" x14ac:dyDescent="0.25">
      <c r="A250" t="s">
        <v>402</v>
      </c>
    </row>
    <row r="251" spans="1:1" x14ac:dyDescent="0.25">
      <c r="A251" t="s">
        <v>403</v>
      </c>
    </row>
    <row r="252" spans="1:1" x14ac:dyDescent="0.25">
      <c r="A252" t="s">
        <v>404</v>
      </c>
    </row>
    <row r="253" spans="1:1" x14ac:dyDescent="0.25">
      <c r="A253" t="s">
        <v>405</v>
      </c>
    </row>
    <row r="254" spans="1:1" x14ac:dyDescent="0.25">
      <c r="A254" t="s">
        <v>406</v>
      </c>
    </row>
    <row r="255" spans="1:1" x14ac:dyDescent="0.25">
      <c r="A255" t="s">
        <v>407</v>
      </c>
    </row>
    <row r="256" spans="1:1" x14ac:dyDescent="0.25">
      <c r="A256" t="s">
        <v>408</v>
      </c>
    </row>
    <row r="257" spans="1:1" x14ac:dyDescent="0.25">
      <c r="A257" t="s">
        <v>409</v>
      </c>
    </row>
    <row r="258" spans="1:1" x14ac:dyDescent="0.25">
      <c r="A258" t="s">
        <v>410</v>
      </c>
    </row>
    <row r="259" spans="1:1" x14ac:dyDescent="0.25">
      <c r="A259" t="s">
        <v>411</v>
      </c>
    </row>
    <row r="260" spans="1:1" x14ac:dyDescent="0.25">
      <c r="A260" t="s">
        <v>412</v>
      </c>
    </row>
    <row r="261" spans="1:1" x14ac:dyDescent="0.25">
      <c r="A261" t="s">
        <v>413</v>
      </c>
    </row>
    <row r="262" spans="1:1" x14ac:dyDescent="0.25">
      <c r="A262" t="s">
        <v>414</v>
      </c>
    </row>
    <row r="263" spans="1:1" x14ac:dyDescent="0.25">
      <c r="A263" t="s">
        <v>415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D15" sqref="D15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 x14ac:dyDescent="0.25">
      <c r="A1" s="14" t="s">
        <v>115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x14ac:dyDescent="0.25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 x14ac:dyDescent="0.25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0" x14ac:dyDescent="0.25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 x14ac:dyDescent="0.25">
      <c r="A8" s="18">
        <v>0</v>
      </c>
      <c r="B8" s="221" t="s">
        <v>13</v>
      </c>
      <c r="C8" s="23" t="s">
        <v>14</v>
      </c>
      <c r="D8" s="19"/>
      <c r="E8" s="115">
        <v>0</v>
      </c>
      <c r="F8" s="131" t="s">
        <v>471</v>
      </c>
      <c r="G8" s="208"/>
    </row>
    <row r="9" spans="1:7" s="17" customFormat="1" ht="30" x14ac:dyDescent="0.25">
      <c r="A9" s="20">
        <v>1</v>
      </c>
      <c r="B9" s="222"/>
      <c r="C9" s="24" t="s">
        <v>143</v>
      </c>
      <c r="D9" s="10" t="s">
        <v>112</v>
      </c>
      <c r="E9" s="113">
        <v>0</v>
      </c>
      <c r="F9" s="132" t="s">
        <v>471</v>
      </c>
      <c r="G9" s="208"/>
    </row>
    <row r="10" spans="1:7" s="17" customFormat="1" ht="30" x14ac:dyDescent="0.25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 t="s">
        <v>471</v>
      </c>
      <c r="G10" s="208"/>
    </row>
    <row r="11" spans="1:7" s="17" customFormat="1" x14ac:dyDescent="0.25">
      <c r="A11" s="18">
        <v>1</v>
      </c>
      <c r="B11" s="221" t="s">
        <v>15</v>
      </c>
      <c r="C11" s="23" t="s">
        <v>5</v>
      </c>
      <c r="D11" s="19" t="s">
        <v>114</v>
      </c>
      <c r="E11" s="115">
        <v>0</v>
      </c>
      <c r="F11" s="131" t="s">
        <v>472</v>
      </c>
      <c r="G11" s="208"/>
    </row>
    <row r="12" spans="1:7" s="17" customFormat="1" ht="30" x14ac:dyDescent="0.25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0" x14ac:dyDescent="0.25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 x14ac:dyDescent="0.25">
      <c r="A14" s="20">
        <v>1</v>
      </c>
      <c r="B14" s="222"/>
      <c r="C14" s="26" t="s">
        <v>8</v>
      </c>
      <c r="D14" s="10"/>
      <c r="E14" s="113">
        <v>1</v>
      </c>
      <c r="F14" s="132" t="s">
        <v>473</v>
      </c>
      <c r="G14" s="208"/>
    </row>
    <row r="15" spans="1:7" s="17" customFormat="1" ht="30" x14ac:dyDescent="0.25">
      <c r="A15" s="20">
        <v>1</v>
      </c>
      <c r="B15" s="222"/>
      <c r="C15" s="26" t="s">
        <v>7</v>
      </c>
      <c r="D15" s="10"/>
      <c r="E15" s="113">
        <v>0</v>
      </c>
      <c r="F15" s="132"/>
      <c r="G15" s="208"/>
    </row>
    <row r="16" spans="1:7" s="17" customFormat="1" ht="45" x14ac:dyDescent="0.25">
      <c r="A16" s="21">
        <v>2</v>
      </c>
      <c r="B16" s="223"/>
      <c r="C16" s="25" t="s">
        <v>10</v>
      </c>
      <c r="D16" s="22"/>
      <c r="E16" s="117">
        <v>0</v>
      </c>
      <c r="F16" s="133"/>
      <c r="G16" s="208"/>
    </row>
    <row r="17" spans="2:7" s="17" customFormat="1" x14ac:dyDescent="0.25">
      <c r="B17" s="9"/>
      <c r="C17" s="9"/>
      <c r="D17" s="9"/>
      <c r="G17" s="208"/>
    </row>
    <row r="18" spans="2:7" x14ac:dyDescent="0.25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0" workbookViewId="0">
      <selection activeCell="E9" sqref="E9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 x14ac:dyDescent="0.25">
      <c r="A1" s="14" t="s">
        <v>116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 x14ac:dyDescent="0.2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 x14ac:dyDescent="0.25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 x14ac:dyDescent="0.25">
      <c r="A8" s="31">
        <v>2</v>
      </c>
      <c r="B8" s="222"/>
      <c r="C8" s="35" t="s">
        <v>17</v>
      </c>
      <c r="D8" s="10" t="s">
        <v>422</v>
      </c>
      <c r="E8" s="113">
        <v>0</v>
      </c>
      <c r="F8" s="132"/>
    </row>
    <row r="9" spans="1:7" ht="45" x14ac:dyDescent="0.25">
      <c r="A9" s="31">
        <v>2</v>
      </c>
      <c r="B9" s="222"/>
      <c r="C9" s="35" t="s">
        <v>124</v>
      </c>
      <c r="D9" s="39" t="s">
        <v>127</v>
      </c>
      <c r="E9" s="113">
        <v>1</v>
      </c>
      <c r="F9" s="132"/>
    </row>
    <row r="10" spans="1:7" x14ac:dyDescent="0.25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 x14ac:dyDescent="0.25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 x14ac:dyDescent="0.25">
      <c r="A12" s="30">
        <v>2</v>
      </c>
      <c r="B12" s="221" t="s">
        <v>26</v>
      </c>
      <c r="C12" s="23" t="s">
        <v>21</v>
      </c>
      <c r="D12" s="19"/>
      <c r="E12" s="115">
        <v>0</v>
      </c>
      <c r="F12" s="131"/>
    </row>
    <row r="13" spans="1:7" ht="30" x14ac:dyDescent="0.25">
      <c r="A13" s="32">
        <v>3</v>
      </c>
      <c r="B13" s="223"/>
      <c r="C13" s="25" t="s">
        <v>18</v>
      </c>
      <c r="D13" s="22"/>
      <c r="E13" s="117">
        <v>0</v>
      </c>
      <c r="F13" s="133"/>
    </row>
    <row r="14" spans="1:7" x14ac:dyDescent="0.25">
      <c r="D14" s="83"/>
      <c r="E14" s="85"/>
      <c r="F14" s="83"/>
    </row>
    <row r="15" spans="1:7" x14ac:dyDescent="0.25">
      <c r="C15" s="3"/>
      <c r="D15" s="78"/>
      <c r="E15" s="84"/>
      <c r="F15" s="78"/>
    </row>
    <row r="16" spans="1:7" x14ac:dyDescent="0.25">
      <c r="C16" s="3"/>
      <c r="D16" s="78"/>
      <c r="E16" s="84"/>
      <c r="F16" s="78"/>
    </row>
    <row r="17" spans="3:3" x14ac:dyDescent="0.25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C1" sqref="C1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 x14ac:dyDescent="0.25">
      <c r="A1" s="14" t="s">
        <v>117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 x14ac:dyDescent="0.25">
      <c r="A5" s="28">
        <v>0</v>
      </c>
      <c r="B5" s="221" t="s">
        <v>37</v>
      </c>
      <c r="C5" s="41" t="s">
        <v>36</v>
      </c>
      <c r="D5" s="39" t="s">
        <v>125</v>
      </c>
      <c r="E5" s="113">
        <v>0</v>
      </c>
      <c r="F5" s="128" t="s">
        <v>484</v>
      </c>
      <c r="G5" s="208"/>
    </row>
    <row r="6" spans="1:7" s="17" customFormat="1" ht="45" x14ac:dyDescent="0.25">
      <c r="A6" s="28">
        <v>0</v>
      </c>
      <c r="B6" s="222"/>
      <c r="C6" s="41" t="s">
        <v>27</v>
      </c>
      <c r="D6" s="39" t="s">
        <v>439</v>
      </c>
      <c r="E6" s="113">
        <v>0</v>
      </c>
      <c r="F6" s="128" t="s">
        <v>471</v>
      </c>
      <c r="G6" s="208"/>
    </row>
    <row r="7" spans="1:7" s="17" customFormat="1" ht="30" x14ac:dyDescent="0.25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474</v>
      </c>
      <c r="G7" s="208"/>
    </row>
    <row r="8" spans="1:7" s="17" customFormat="1" ht="30" x14ac:dyDescent="0.25">
      <c r="A8" s="28">
        <v>2</v>
      </c>
      <c r="B8" s="222"/>
      <c r="C8" s="26" t="s">
        <v>30</v>
      </c>
      <c r="D8" s="28" t="s">
        <v>440</v>
      </c>
      <c r="E8" s="113">
        <v>1</v>
      </c>
      <c r="F8" s="128" t="s">
        <v>474</v>
      </c>
      <c r="G8" s="208"/>
    </row>
    <row r="9" spans="1:7" s="17" customFormat="1" ht="30" x14ac:dyDescent="0.25">
      <c r="A9" s="28">
        <v>3</v>
      </c>
      <c r="B9" s="222"/>
      <c r="C9" s="41" t="s">
        <v>39</v>
      </c>
      <c r="D9" s="28" t="s">
        <v>440</v>
      </c>
      <c r="E9" s="113">
        <v>1</v>
      </c>
      <c r="F9" s="128" t="s">
        <v>475</v>
      </c>
      <c r="G9" s="208"/>
    </row>
    <row r="10" spans="1:7" s="17" customFormat="1" ht="30" x14ac:dyDescent="0.25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 x14ac:dyDescent="0.25">
      <c r="A11" s="29">
        <v>3</v>
      </c>
      <c r="B11" s="223"/>
      <c r="C11" s="43" t="s">
        <v>441</v>
      </c>
      <c r="D11" s="40" t="s">
        <v>126</v>
      </c>
      <c r="E11" s="117">
        <v>0</v>
      </c>
      <c r="F11" s="130" t="s">
        <v>471</v>
      </c>
      <c r="G11" s="208"/>
    </row>
    <row r="12" spans="1:7" s="17" customFormat="1" ht="30" x14ac:dyDescent="0.25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 x14ac:dyDescent="0.25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/>
      <c r="G13" s="208"/>
    </row>
    <row r="14" spans="1:7" s="17" customFormat="1" ht="45" x14ac:dyDescent="0.2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/>
      <c r="G14" s="208"/>
    </row>
    <row r="15" spans="1:7" x14ac:dyDescent="0.25">
      <c r="C15" s="3"/>
    </row>
    <row r="16" spans="1:7" x14ac:dyDescent="0.25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9" workbookViewId="0">
      <selection activeCell="F18" sqref="F18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 x14ac:dyDescent="0.25">
      <c r="A1" s="14" t="s">
        <v>118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 x14ac:dyDescent="0.25">
      <c r="A6" s="29">
        <v>2</v>
      </c>
      <c r="B6" s="225"/>
      <c r="C6" s="47" t="s">
        <v>123</v>
      </c>
      <c r="D6" s="40" t="s">
        <v>127</v>
      </c>
      <c r="E6" s="117">
        <v>0</v>
      </c>
      <c r="F6" s="126" t="s">
        <v>476</v>
      </c>
    </row>
    <row r="7" spans="1:7" ht="30" x14ac:dyDescent="0.25">
      <c r="A7" s="45">
        <v>1</v>
      </c>
      <c r="B7" s="226" t="s">
        <v>56</v>
      </c>
      <c r="C7" s="38" t="s">
        <v>46</v>
      </c>
      <c r="D7" s="28"/>
      <c r="E7" s="113">
        <v>0</v>
      </c>
      <c r="F7" s="127"/>
    </row>
    <row r="8" spans="1:7" x14ac:dyDescent="0.25">
      <c r="A8" s="45">
        <v>1</v>
      </c>
      <c r="B8" s="226"/>
      <c r="C8" s="38" t="s">
        <v>59</v>
      </c>
      <c r="D8" s="28" t="s">
        <v>128</v>
      </c>
      <c r="E8" s="113">
        <v>0</v>
      </c>
      <c r="F8" s="127"/>
    </row>
    <row r="9" spans="1:7" ht="45" x14ac:dyDescent="0.25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30" x14ac:dyDescent="0.25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 x14ac:dyDescent="0.25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 x14ac:dyDescent="0.2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 x14ac:dyDescent="0.25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477</v>
      </c>
    </row>
    <row r="14" spans="1:7" ht="30" x14ac:dyDescent="0.25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 t="s">
        <v>478</v>
      </c>
    </row>
    <row r="15" spans="1:7" ht="30" x14ac:dyDescent="0.25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 x14ac:dyDescent="0.25">
      <c r="A16" s="45">
        <v>2</v>
      </c>
      <c r="B16" s="226"/>
      <c r="C16" s="38" t="s">
        <v>49</v>
      </c>
      <c r="D16" s="39" t="s">
        <v>131</v>
      </c>
      <c r="E16" s="113">
        <v>0</v>
      </c>
      <c r="F16" s="127"/>
    </row>
    <row r="17" spans="1:6" ht="30" x14ac:dyDescent="0.25">
      <c r="A17" s="45">
        <v>3</v>
      </c>
      <c r="B17" s="226"/>
      <c r="C17" s="201" t="s">
        <v>443</v>
      </c>
      <c r="D17" s="28"/>
      <c r="E17" s="113">
        <v>0</v>
      </c>
      <c r="F17" s="127"/>
    </row>
    <row r="18" spans="1:6" ht="30" x14ac:dyDescent="0.25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 t="s">
        <v>479</v>
      </c>
    </row>
    <row r="19" spans="1:6" ht="30" x14ac:dyDescent="0.25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45" x14ac:dyDescent="0.2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 x14ac:dyDescent="0.25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/>
    </row>
    <row r="22" spans="1:6" ht="30" x14ac:dyDescent="0.25">
      <c r="A22" s="29">
        <v>2</v>
      </c>
      <c r="B22" s="225"/>
      <c r="C22" s="47" t="s">
        <v>47</v>
      </c>
      <c r="D22" s="29"/>
      <c r="E22" s="117">
        <v>0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1" workbookViewId="0">
      <selection activeCell="D28" sqref="D28"/>
    </sheetView>
  </sheetViews>
  <sheetFormatPr defaultRowHeight="15" x14ac:dyDescent="0.2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 x14ac:dyDescent="0.25">
      <c r="A1" s="14" t="s">
        <v>119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 x14ac:dyDescent="0.25">
      <c r="A5" s="66">
        <v>1</v>
      </c>
      <c r="B5" s="227" t="s">
        <v>87</v>
      </c>
      <c r="C5" s="41" t="s">
        <v>67</v>
      </c>
      <c r="D5" s="165"/>
      <c r="E5" s="119">
        <v>1</v>
      </c>
      <c r="F5" s="120" t="s">
        <v>480</v>
      </c>
      <c r="G5" s="211"/>
    </row>
    <row r="6" spans="1:7" s="8" customFormat="1" ht="45" x14ac:dyDescent="0.25">
      <c r="A6" s="66">
        <v>1</v>
      </c>
      <c r="B6" s="228"/>
      <c r="C6" s="26" t="s">
        <v>68</v>
      </c>
      <c r="D6" s="169" t="s">
        <v>447</v>
      </c>
      <c r="E6" s="119">
        <v>0</v>
      </c>
      <c r="F6" s="120" t="s">
        <v>471</v>
      </c>
      <c r="G6" s="211"/>
    </row>
    <row r="7" spans="1:7" s="8" customFormat="1" ht="30" x14ac:dyDescent="0.25">
      <c r="A7" s="66">
        <v>2</v>
      </c>
      <c r="B7" s="228"/>
      <c r="C7" s="26" t="s">
        <v>85</v>
      </c>
      <c r="D7" s="165"/>
      <c r="E7" s="119">
        <v>0</v>
      </c>
      <c r="F7" s="120" t="s">
        <v>471</v>
      </c>
      <c r="G7" s="211"/>
    </row>
    <row r="8" spans="1:7" s="8" customFormat="1" x14ac:dyDescent="0.25">
      <c r="A8" s="66">
        <v>2</v>
      </c>
      <c r="B8" s="228"/>
      <c r="C8" s="72" t="s">
        <v>446</v>
      </c>
      <c r="D8" s="165"/>
      <c r="E8" s="119">
        <v>0</v>
      </c>
      <c r="F8" s="120" t="s">
        <v>471</v>
      </c>
      <c r="G8" s="211"/>
    </row>
    <row r="9" spans="1:7" s="8" customFormat="1" ht="60" x14ac:dyDescent="0.25">
      <c r="A9" s="67">
        <v>3</v>
      </c>
      <c r="B9" s="228"/>
      <c r="C9" s="41" t="s">
        <v>432</v>
      </c>
      <c r="D9" s="165"/>
      <c r="E9" s="119">
        <v>0</v>
      </c>
      <c r="F9" s="120" t="s">
        <v>471</v>
      </c>
      <c r="G9" s="211"/>
    </row>
    <row r="10" spans="1:7" s="8" customFormat="1" ht="30" x14ac:dyDescent="0.25">
      <c r="A10" s="67">
        <v>3</v>
      </c>
      <c r="B10" s="228"/>
      <c r="C10" s="41" t="s">
        <v>78</v>
      </c>
      <c r="D10" s="165"/>
      <c r="E10" s="119">
        <v>0</v>
      </c>
      <c r="F10" s="120" t="s">
        <v>471</v>
      </c>
      <c r="G10" s="211"/>
    </row>
    <row r="11" spans="1:7" s="8" customFormat="1" ht="30" x14ac:dyDescent="0.25">
      <c r="A11" s="67">
        <v>5</v>
      </c>
      <c r="B11" s="228"/>
      <c r="C11" s="72" t="s">
        <v>83</v>
      </c>
      <c r="D11" s="165"/>
      <c r="E11" s="119">
        <v>0</v>
      </c>
      <c r="F11" s="120" t="s">
        <v>471</v>
      </c>
      <c r="G11" s="211"/>
    </row>
    <row r="12" spans="1:7" s="8" customFormat="1" x14ac:dyDescent="0.25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 x14ac:dyDescent="0.25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0" x14ac:dyDescent="0.25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 x14ac:dyDescent="0.2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 x14ac:dyDescent="0.25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 x14ac:dyDescent="0.25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0" x14ac:dyDescent="0.25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 x14ac:dyDescent="0.25">
      <c r="A19" s="67">
        <v>1</v>
      </c>
      <c r="B19" s="232"/>
      <c r="C19" s="24" t="s">
        <v>66</v>
      </c>
      <c r="D19" s="165"/>
      <c r="E19" s="119">
        <v>0</v>
      </c>
      <c r="F19" s="120"/>
      <c r="G19" s="211"/>
    </row>
    <row r="20" spans="1:7" s="8" customFormat="1" ht="30" x14ac:dyDescent="0.25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 ht="30" x14ac:dyDescent="0.25">
      <c r="A21" s="68">
        <v>2</v>
      </c>
      <c r="B21" s="232"/>
      <c r="C21" s="73" t="s">
        <v>74</v>
      </c>
      <c r="D21" s="165"/>
      <c r="E21" s="119">
        <v>0</v>
      </c>
      <c r="F21" s="120"/>
      <c r="G21" s="211"/>
    </row>
    <row r="22" spans="1:7" s="8" customFormat="1" ht="30" x14ac:dyDescent="0.25">
      <c r="A22" s="68">
        <v>3</v>
      </c>
      <c r="B22" s="232"/>
      <c r="C22" s="24" t="s">
        <v>75</v>
      </c>
      <c r="D22" s="165" t="s">
        <v>429</v>
      </c>
      <c r="E22" s="119">
        <v>0</v>
      </c>
      <c r="F22" s="120"/>
      <c r="G22" s="211"/>
    </row>
    <row r="23" spans="1:7" s="8" customFormat="1" ht="30" x14ac:dyDescent="0.25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 t="s">
        <v>481</v>
      </c>
      <c r="G23" s="211"/>
    </row>
    <row r="24" spans="1:7" s="8" customFormat="1" ht="30" x14ac:dyDescent="0.25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 x14ac:dyDescent="0.25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 x14ac:dyDescent="0.2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 x14ac:dyDescent="0.25">
      <c r="A27" s="66">
        <v>4</v>
      </c>
      <c r="B27" s="232"/>
      <c r="C27" s="24" t="s">
        <v>79</v>
      </c>
      <c r="D27" s="165"/>
      <c r="E27" s="119">
        <v>1</v>
      </c>
      <c r="F27" s="120" t="s">
        <v>482</v>
      </c>
      <c r="G27" s="211"/>
    </row>
    <row r="28" spans="1:7" s="8" customFormat="1" ht="30" x14ac:dyDescent="0.25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30" x14ac:dyDescent="0.25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 x14ac:dyDescent="0.25">
      <c r="A30" s="13"/>
      <c r="B30" s="75"/>
      <c r="C30" s="12"/>
      <c r="G30" s="211"/>
    </row>
    <row r="31" spans="1:7" s="8" customFormat="1" x14ac:dyDescent="0.25">
      <c r="A31" s="13"/>
      <c r="B31" s="75"/>
      <c r="C31" s="12"/>
      <c r="G31" s="211"/>
    </row>
    <row r="32" spans="1:7" s="8" customFormat="1" x14ac:dyDescent="0.25">
      <c r="A32" s="13"/>
      <c r="B32" s="75"/>
      <c r="C32" s="12"/>
      <c r="G32" s="211"/>
    </row>
    <row r="33" spans="1:7" s="8" customFormat="1" x14ac:dyDescent="0.25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7" sqref="E7"/>
    </sheetView>
  </sheetViews>
  <sheetFormatPr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 x14ac:dyDescent="0.25">
      <c r="A1" s="14" t="s">
        <v>120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80"/>
      <c r="C5" s="24" t="s">
        <v>91</v>
      </c>
      <c r="D5" s="78" t="s">
        <v>134</v>
      </c>
      <c r="E5" s="113">
        <v>0</v>
      </c>
      <c r="F5" s="114" t="s">
        <v>483</v>
      </c>
    </row>
    <row r="6" spans="1:7" ht="30" x14ac:dyDescent="0.25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0" x14ac:dyDescent="0.25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 x14ac:dyDescent="0.25">
      <c r="B10" s="6"/>
      <c r="C10" s="7"/>
    </row>
    <row r="15" spans="1:7" x14ac:dyDescent="0.25">
      <c r="B15" s="6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5" sqref="B5:B9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 x14ac:dyDescent="0.25">
      <c r="A1" s="14" t="s">
        <v>121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221" t="s">
        <v>106</v>
      </c>
      <c r="C5" s="24" t="s">
        <v>93</v>
      </c>
      <c r="D5" s="97"/>
      <c r="E5" s="113">
        <v>0</v>
      </c>
      <c r="F5" s="114"/>
    </row>
    <row r="6" spans="1:7" ht="30" x14ac:dyDescent="0.25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 ht="30" x14ac:dyDescent="0.25">
      <c r="A7" s="31">
        <v>1</v>
      </c>
      <c r="B7" s="222"/>
      <c r="C7" s="24" t="s">
        <v>95</v>
      </c>
      <c r="D7" s="169" t="s">
        <v>450</v>
      </c>
      <c r="E7" s="113">
        <v>0</v>
      </c>
      <c r="F7" s="114"/>
    </row>
    <row r="8" spans="1:7" ht="30" x14ac:dyDescent="0.25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 x14ac:dyDescent="0.25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5" x14ac:dyDescent="0.2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 x14ac:dyDescent="0.25">
      <c r="A11" s="31">
        <v>1</v>
      </c>
      <c r="B11" s="222"/>
      <c r="C11" s="41" t="s">
        <v>97</v>
      </c>
      <c r="D11" s="97"/>
      <c r="E11" s="113">
        <v>0</v>
      </c>
      <c r="F11" s="114"/>
    </row>
    <row r="12" spans="1:7" ht="45" x14ac:dyDescent="0.2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 x14ac:dyDescent="0.25">
      <c r="A13" s="31">
        <v>2</v>
      </c>
      <c r="B13" s="222"/>
      <c r="C13" s="41" t="s">
        <v>100</v>
      </c>
      <c r="D13" s="97"/>
      <c r="E13" s="113">
        <v>0</v>
      </c>
      <c r="F13" s="114"/>
    </row>
    <row r="14" spans="1:7" ht="30" x14ac:dyDescent="0.25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0" x14ac:dyDescent="0.25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/>
    </row>
    <row r="16" spans="1:7" ht="45" x14ac:dyDescent="0.2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 x14ac:dyDescent="0.2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 x14ac:dyDescent="0.25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0" x14ac:dyDescent="0.25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workbookViewId="0">
      <selection activeCell="J12" sqref="J12"/>
    </sheetView>
  </sheetViews>
  <sheetFormatPr defaultRowHeight="15" x14ac:dyDescent="0.2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 x14ac:dyDescent="0.25">
      <c r="A1" s="109" t="s">
        <v>148</v>
      </c>
      <c r="E1" s="234" t="str">
        <f>'SUMMARY (Stage)'!E1</f>
        <v>MOZAMBIQUE</v>
      </c>
      <c r="F1" s="235"/>
      <c r="G1" s="236"/>
    </row>
    <row r="2" spans="1:8" x14ac:dyDescent="0.25">
      <c r="A2" s="16" t="s">
        <v>467</v>
      </c>
      <c r="E2" s="237">
        <f>'SUMMARY (Stage)'!F1</f>
        <v>42165</v>
      </c>
      <c r="F2" s="238"/>
      <c r="G2" s="239"/>
    </row>
    <row r="3" spans="1:8" x14ac:dyDescent="0.25">
      <c r="A3" s="16"/>
    </row>
    <row r="4" spans="1:8" x14ac:dyDescent="0.25">
      <c r="A4" s="16"/>
    </row>
    <row r="5" spans="1:8" x14ac:dyDescent="0.25">
      <c r="A5" s="16"/>
    </row>
    <row r="6" spans="1:8" x14ac:dyDescent="0.25">
      <c r="A6" s="16"/>
    </row>
    <row r="7" spans="1:8" x14ac:dyDescent="0.25">
      <c r="A7" s="16"/>
    </row>
    <row r="8" spans="1:8" ht="30" x14ac:dyDescent="0.25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 x14ac:dyDescent="0.25">
      <c r="A9" s="157" t="s">
        <v>34</v>
      </c>
      <c r="B9" s="170">
        <f>(COUNT(STATUS))-C9</f>
        <v>8</v>
      </c>
      <c r="C9" s="160">
        <f>SUM(Legislation!E:E)</f>
        <v>4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3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2</v>
      </c>
      <c r="H9"/>
    </row>
    <row r="10" spans="1:8" x14ac:dyDescent="0.25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 x14ac:dyDescent="0.25">
      <c r="A11" s="157"/>
      <c r="B11" s="170"/>
      <c r="C11" s="160"/>
      <c r="E11" s="176"/>
      <c r="F11" s="176"/>
      <c r="G11" s="176"/>
      <c r="H11"/>
    </row>
    <row r="12" spans="1:8" x14ac:dyDescent="0.25">
      <c r="A12" s="157" t="s">
        <v>35</v>
      </c>
      <c r="B12" s="170">
        <f>(COUNT(datastatus)-'SUMMARY (Score)'!C12)</f>
        <v>5</v>
      </c>
      <c r="C12" s="160">
        <f>SUM('Data coll &amp; ax'!E:E)</f>
        <v>4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15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15</v>
      </c>
      <c r="H12"/>
    </row>
    <row r="13" spans="1:8" x14ac:dyDescent="0.25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 x14ac:dyDescent="0.25">
      <c r="A14" s="157"/>
      <c r="B14" s="170"/>
      <c r="C14" s="160"/>
      <c r="E14" s="176"/>
      <c r="F14" s="176"/>
      <c r="G14" s="176"/>
      <c r="H14"/>
    </row>
    <row r="15" spans="1:8" x14ac:dyDescent="0.25">
      <c r="A15" s="157" t="s">
        <v>42</v>
      </c>
      <c r="B15" s="170">
        <f>COUNT(labstatus)-'SUMMARY (Score)'!C15</f>
        <v>5</v>
      </c>
      <c r="C15" s="160">
        <f>SUM('Lab dx'!E:E)</f>
        <v>5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18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6</v>
      </c>
      <c r="H15"/>
    </row>
    <row r="16" spans="1:8" x14ac:dyDescent="0.25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 x14ac:dyDescent="0.25">
      <c r="A17" s="157"/>
      <c r="B17" s="170"/>
      <c r="C17" s="160"/>
      <c r="E17" s="176"/>
      <c r="F17" s="176"/>
      <c r="G17" s="176"/>
      <c r="H17"/>
    </row>
    <row r="18" spans="1:8" x14ac:dyDescent="0.25">
      <c r="A18" s="157" t="s">
        <v>63</v>
      </c>
      <c r="B18" s="170">
        <f>COUNT(iecstatus)-'SUMMARY (Score)'!C18</f>
        <v>11</v>
      </c>
      <c r="C18" s="160">
        <f>SUM(IEC!E:E)</f>
        <v>7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16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3</v>
      </c>
      <c r="H18"/>
    </row>
    <row r="19" spans="1:8" x14ac:dyDescent="0.25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 x14ac:dyDescent="0.25">
      <c r="A20" s="157"/>
      <c r="B20" s="170"/>
      <c r="C20" s="160"/>
      <c r="E20" s="176"/>
      <c r="F20" s="176"/>
      <c r="G20" s="176"/>
      <c r="H20"/>
    </row>
    <row r="21" spans="1:8" x14ac:dyDescent="0.25">
      <c r="A21" s="157" t="s">
        <v>109</v>
      </c>
      <c r="B21" s="170">
        <f>COUNT(prevstatus)-'SUMMARY (Score)'!C21</f>
        <v>17</v>
      </c>
      <c r="C21" s="160">
        <f>SUM('Prev &amp; Ctrl'!E:E)</f>
        <v>8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7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2</v>
      </c>
      <c r="H21"/>
    </row>
    <row r="22" spans="1:8" x14ac:dyDescent="0.25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 x14ac:dyDescent="0.25">
      <c r="A23" s="157"/>
      <c r="B23" s="160"/>
      <c r="C23" s="160"/>
      <c r="E23" s="176"/>
      <c r="F23" s="176"/>
      <c r="G23" s="176"/>
      <c r="H23"/>
    </row>
    <row r="24" spans="1:8" x14ac:dyDescent="0.25">
      <c r="A24" s="157" t="s">
        <v>110</v>
      </c>
      <c r="B24" s="170">
        <f>(COUNT(dogstatus)-'SUMMARY (Score)'!C24)</f>
        <v>2</v>
      </c>
      <c r="C24" s="160">
        <f>SUM('Dog popn'!E:E)</f>
        <v>1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4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1</v>
      </c>
      <c r="H24"/>
    </row>
    <row r="25" spans="1:8" x14ac:dyDescent="0.25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 x14ac:dyDescent="0.25">
      <c r="A26" s="157"/>
      <c r="B26" s="170"/>
      <c r="C26" s="160"/>
      <c r="F26" s="172"/>
      <c r="H26"/>
    </row>
    <row r="27" spans="1:8" x14ac:dyDescent="0.25">
      <c r="A27" s="157" t="s">
        <v>111</v>
      </c>
      <c r="B27" s="170">
        <f>COUNT(crossstatus)-'SUMMARY (Score)'!C27</f>
        <v>15</v>
      </c>
      <c r="C27" s="160">
        <f>SUM('Cross-cutting issues'!E:E)</f>
        <v>0</v>
      </c>
      <c r="F27" s="172"/>
      <c r="H27"/>
    </row>
    <row r="28" spans="1:8" x14ac:dyDescent="0.25">
      <c r="A28" s="159" t="s">
        <v>459</v>
      </c>
      <c r="B28" s="171"/>
      <c r="C28" s="161"/>
      <c r="F28" s="172"/>
      <c r="H28"/>
    </row>
    <row r="29" spans="1:8" x14ac:dyDescent="0.25">
      <c r="B29" s="156"/>
      <c r="F29" s="172"/>
      <c r="H29"/>
    </row>
    <row r="30" spans="1:8" x14ac:dyDescent="0.25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5" x14ac:dyDescent="0.2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 x14ac:dyDescent="0.25">
      <c r="A1" s="109" t="s">
        <v>148</v>
      </c>
      <c r="E1" s="163" t="str">
        <f>IF(ISBLANK('Country profile'!E4:I4),"",UPPER('Country profile'!E4:I4))</f>
        <v>MOZAMBIQUE</v>
      </c>
      <c r="F1" s="164">
        <f>IF(ISBLANK('Country profile'!F14:I14),"",'Country profile'!F14:I14)</f>
        <v>42165</v>
      </c>
    </row>
    <row r="2" spans="1:21" x14ac:dyDescent="0.25">
      <c r="A2" s="16" t="s">
        <v>147</v>
      </c>
    </row>
    <row r="4" spans="1:21" x14ac:dyDescent="0.25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 x14ac:dyDescent="0.25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 x14ac:dyDescent="0.25">
      <c r="A6" s="154">
        <v>0</v>
      </c>
      <c r="B6" s="135" t="str">
        <f t="array" ref="B6">IF(ROWS(B$6:B6)&lt;=$A$7,INDEX(Legislation!$C$5:$C$16,SMALL(IF(STAGE=0,IF(STATUS=0,ROW(STATUS)-ROW(Legislation!$E$5)+1)),ROWS(B$6:B6))),"")</f>
        <v>A case definition for human rabies is available</v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 xml:space="preserve">Contacts to an international rabies reference laboratory or international collaborating/reference center are established </v>
      </c>
      <c r="I6" s="49" t="str">
        <f t="array" ref="I6">IF(ROWS(I$6:I6)&lt;=$G$8,INDEX('Lab dx'!$C$5:$C$14,SMALL(IF(labstage=0,IF(labstatus=1,ROW(labstatus)-ROW('Lab dx'!$F$5)+1)),ROWS(I$6:I6))),"")</f>
        <v/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 x14ac:dyDescent="0.25">
      <c r="A7" s="144">
        <f>SUMPRODUCT((STAGE=0)*(STATUS=0))</f>
        <v>1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/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2</v>
      </c>
      <c r="H7" s="141" t="str">
        <f t="array" ref="H7">IF(ROWS(H$6:H7)&lt;=$G$7,INDEX('Lab dx'!$C$5:$C$14,SMALL(IF(labstage=0,IF(labstatus=0,ROW(labstatus)-ROW('Lab dx'!$E$5)+1)),ROWS(H$6:H7))),"")</f>
        <v>Several rabies suspect sample of either animals or humans is submitted to an international rabies reference laboratory for confirmation</v>
      </c>
      <c r="I7" s="52" t="str">
        <f t="array" ref="I7">IF(ROWS(I$6:I7)&lt;=$G$8,INDEX('Lab dx'!$C$5:$C$14,SMALL(IF(labstage=0,IF(labstatus=1,ROW(labstatus)-ROW('Lab dx'!$F$5)+1)),ROWS(I$6:I7))),"")</f>
        <v/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 x14ac:dyDescent="0.25">
      <c r="A8" s="144">
        <f>SUMPRODUCT((STAGE=0)*(STATUS=1))</f>
        <v>1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0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 x14ac:dyDescent="0.2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 x14ac:dyDescent="0.2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 x14ac:dyDescent="0.2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human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Public awareness campaigns have been initiated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Distribution of functional rabies treatment centers in the country (e.g. recording number of patients per day, number of doses currently used)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Identification of main national stakeholders in rabies prevention and control has been carried out</v>
      </c>
      <c r="U11" s="49" t="str">
        <f t="array" ref="U11">IF(ROWS(U$11:U11)&lt;=$S$13,INDEX('Cross-cutting issues'!$C$5:$C$19,SMALL(IF(crossstage=1,IF(crossstatus=1,ROW(crossstatus)-ROW('Cross-cutting issues'!$E$5)+1)),ROWS(U$11:U11))),"")</f>
        <v/>
      </c>
    </row>
    <row r="12" spans="1:21" s="51" customFormat="1" ht="63.75" x14ac:dyDescent="0.25">
      <c r="A12" s="147">
        <f>SUMPRODUCT((STAGE=1)*(STATUS=0))</f>
        <v>4</v>
      </c>
      <c r="B12" s="139" t="str">
        <f t="array" ref="B12">IF(ROWS(B$11:B12)&lt;=$A$12,INDEX(Legislation!$C$5:$C$16,SMALL(IF(STAGE=1,IF(STATUS=0,ROW(STATUS)-ROW(Legislation!$E$5)+1)),ROWS(B$11:B12))),"")</f>
        <v>There is a legal framework</v>
      </c>
      <c r="C12" s="87" t="str">
        <f t="array" ref="C12">IF(ROWS(C$11:C12)&lt;=$A$13,INDEX(Legislation!$C$5:$C$16,SMALL(IF(STAGE=1,IF(STATUS=1,ROW(STATUS)-ROW(Legislation!$E$5)+1)),ROWS(C$11:C12))),"")</f>
        <v>Rabies is defined as a notifiable disease in humans and animals in the framework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3</v>
      </c>
      <c r="K12" s="137" t="str">
        <f t="array" ref="K12">IF(ROWS(K$11:K12)&lt;=$J$12,INDEX(IEC!$C$5:$C$22,SMALL(IF(iecstage=1,IF(iecstatus=0,ROW(iecstatus)-ROW(IEC!$E$5)+1)),ROWS(K$11:K12))),"")</f>
        <v>A rabies communication plan has been developed</v>
      </c>
      <c r="L12" s="87" t="str">
        <f t="array" ref="L12">IF(ROWS(L$11:L12)&lt;=$J$13,INDEX(IEC!$C$5:$C$22,SMALL(IF(iecstage=1,IF(iecstatus=1,ROW(iecstatus)-ROW(IEC!$E$5)+1)),ROWS(L$11:L12))),"")</f>
        <v>Education on rabies prevention and control for communities, including dog bite prevention and management of dog bites have been explored</v>
      </c>
      <c r="M12" s="57">
        <f>SUMPRODUCT((prevstage=1)*(prevstatus=0))</f>
        <v>2</v>
      </c>
      <c r="N12" s="141" t="str">
        <f t="array" ref="N12">IF(ROWS(N$11:N12)&lt;=$M$12,INDEX('Prev &amp; Ctrl'!$C$5:$C$29,SMALL(IF(prevstage=1,IF(prevstatus=0,ROW(prevstatus)-ROW('Prev &amp; Ctrl'!$E$5)+1)),ROWS(N$11:N12))),"")</f>
        <v>Protocols for coordinated action on reported outbreaks have been elaborated</v>
      </c>
      <c r="O12" s="52" t="str">
        <f t="array" ref="O12">IF(ROWS(O$11:O12)&lt;=$M$13,INDEX('Prev &amp; Ctrl'!$C$5:$C$29,SMALL(IF(prevstage=1,IF(prevstatus=1,ROW(prevstatus)-ROW('Prev &amp; Ctrl'!$E$5)+1)),ROWS(O$11:O12))),"")</f>
        <v>Dog rabies vaccines available and access has been scaled up</v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5</v>
      </c>
      <c r="T12" s="141" t="str">
        <f t="array" ref="T12">IF(ROWS(T$11:T12)&lt;=$S$12,INDEX('Cross-cutting issues'!$C$5:$C$19,SMALL(IF(crossstage=1,IF(crossstatus=0,ROW(crossstatus)-ROW('Cross-cutting issues'!$E$5)+1)),ROWS(T$11:T12))),"")</f>
        <v>Stakeholder consultations held</v>
      </c>
      <c r="U12" s="52" t="str">
        <f t="array" ref="U12">IF(ROWS(U$11:U12)&lt;=$S$13,INDEX('Cross-cutting issues'!$C$5:$C$19,SMALL(IF(crossstage=1,IF(crossstatus=1,ROW(crossstatus)-ROW('Cross-cutting issues'!$E$5)+1)),ROWS(U$11:U12))),"")</f>
        <v/>
      </c>
    </row>
    <row r="13" spans="1:21" s="51" customFormat="1" ht="38.25" x14ac:dyDescent="0.25">
      <c r="A13" s="147">
        <f>SUMPRODUCT((STAGE=1)*(STATUS=1))</f>
        <v>3</v>
      </c>
      <c r="B13" s="139" t="str">
        <f t="array" ref="B13">IF(ROWS(B$11:B13)&lt;=$A$12,INDEX(Legislation!$C$5:$C$16,SMALL(IF(STAGE=1,IF(STATUS=0,ROW(STATUS)-ROW(Legislation!$E$5)+1)),ROWS(B$11:B13))),"")</f>
        <v xml:space="preserve">If there is a legal framework, the framework has been reviewed in terms of how current it is.  </v>
      </c>
      <c r="C13" s="87" t="str">
        <f t="array" ref="C13">IF(ROWS(C$11:C13)&lt;=$A$13,INDEX(Legislation!$C$5:$C$16,SMALL(IF(STAGE=1,IF(STATUS=1,ROW(STATUS)-ROW(Legislation!$E$5)+1)),ROWS(C$11:C13))),"")</f>
        <v>Legislation includes dog keeping and compulsory rabies vaccination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5</v>
      </c>
      <c r="K13" s="137" t="str">
        <f t="array" ref="K13">IF(ROWS(K$11:K13)&lt;=$J$12,INDEX(IEC!$C$5:$C$22,SMALL(IF(iecstage=1,IF(iecstatus=0,ROW(iecstatus)-ROW(IEC!$E$5)+1)),ROWS(K$11:K13))),"")</f>
        <v>Plans for training of trainers, refresher courses on rabies for professionals in human and animal health have been developed</v>
      </c>
      <c r="L13" s="87" t="str">
        <f t="array" ref="L13">IF(ROWS(L$11:L13)&lt;=$J$13,INDEX(IEC!$C$5:$C$22,SMALL(IF(iecstage=1,IF(iecstatus=1,ROW(iecstatus)-ROW(IEC!$E$5)+1)),ROWS(L$11:L13))),"")</f>
        <v>Vaccination of domestic dogs is promoted and conducted in some areas</v>
      </c>
      <c r="M13" s="57">
        <f>SUMPRODUCT((prevstage=1)*(prevstatus=1))</f>
        <v>3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Organization of rabies control activities (at least in pilot areas) have been conducted</v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0</v>
      </c>
      <c r="T13" s="141" t="str">
        <f t="array" ref="T13">IF(ROWS(T$11:T13)&lt;=$S$12,INDEX('Cross-cutting issues'!$C$5:$C$19,SMALL(IF(crossstage=1,IF(crossstatus=0,ROW(crossstatus)-ROW('Cross-cutting issues'!$E$5)+1)),ROWS(T$11:T13))),"")</f>
        <v>Intersectoral rabies task force, committee or working group established</v>
      </c>
      <c r="U13" s="52" t="str">
        <f t="array" ref="U13">IF(ROWS(U$11:U13)&lt;=$S$13,INDEX('Cross-cutting issues'!$C$5:$C$19,SMALL(IF(crossstage=1,IF(crossstatus=1,ROW(crossstatus)-ROW('Cross-cutting issues'!$E$5)+1)),ROWS(U$11:U13))),"")</f>
        <v/>
      </c>
    </row>
    <row r="14" spans="1:21" s="51" customFormat="1" ht="63.75" x14ac:dyDescent="0.25">
      <c r="A14" s="148"/>
      <c r="B14" s="139" t="str">
        <f t="array" ref="B14">IF(ROWS(B$11:B14)&lt;=$A$12,INDEX(Legislation!$C$5:$C$16,SMALL(IF(STAGE=1,IF(STATUS=0,ROW(STATUS)-ROW(Legislation!$E$5)+1)),ROWS(B$11:B14))),"")</f>
        <v>Legislation includes SOPs on outbreak declaration and response</v>
      </c>
      <c r="C14" s="87" t="str">
        <f t="array" ref="C14">IF(ROWS(C$11:C14)&lt;=$A$13,INDEX(Legislation!$C$5:$C$16,SMALL(IF(STAGE=1,IF(STATUS=1,ROW(STATUS)-ROW(Legislation!$E$5)+1)),ROWS(C$11:C14))),"")</f>
        <v/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Responsible dog ownership and vaccination of both owned and ownerless dogs have been promoted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/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>Based from pilot area experience, a short term rabies action plan has been elaborated and endorsed by relevant stakeholders at national and local levels</v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38.25" x14ac:dyDescent="0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/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Sensitization of community leaders and authorities have been initiated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>Mechanisms for mobilizing emergency funds in case of an outbreak have been identified</v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x14ac:dyDescent="0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/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x14ac:dyDescent="0.2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x14ac:dyDescent="0.25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 x14ac:dyDescent="0.25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63.75" x14ac:dyDescent="0.2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/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Coordinated rabies surveillance systems covering the entire country have been established, including agreed SOPs</v>
      </c>
      <c r="F20" s="86" t="str">
        <f t="array" ref="F20">IF(ROWS(F$20:F20)&lt;=$D$22,INDEX('Data coll &amp; ax'!$C$5:$C$13,SMALL(IF(datastage=2,IF(datastatus=1,ROW(datastatus)-ROW('Data coll &amp; ax'!$E$5)+1)),ROWS(F$20:F20))),"")</f>
        <v>A reporting and feedback mechanism between all stakeholders (including local and national, human and animal health offices) has been established</v>
      </c>
      <c r="G20" s="50"/>
      <c r="H20" s="140" t="str">
        <f t="array" ref="H20">IF(ROWS(H$20:H20)&lt;=$G$21,INDEX('Lab dx'!$C$5:$C$14,SMALL(IF(labstage=2,IF(labstatus=0,ROW(labstatus)-ROW('Lab dx'!$E$5)+1)),ROWS(H$20:H20))),"")</f>
        <v>At least 200 samples from suspected cases in dogs in the country are tested annually</v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/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Human biologics have been made available and accessible to most parts of the country</v>
      </c>
      <c r="O20" s="49" t="str">
        <f t="array" ref="O20">IF(ROWS(O$20:O20)&lt;=$M$22,INDEX('Prev &amp; Ctrl'!$C$5:$C$29,SMALL(IF(prevstage=2,IF(prevstatus=1,ROW(prevstatus)-ROW('Prev &amp; Ctrl'!$E$5)+1)),ROWS(O$20:O20))),"")</f>
        <v>Only quality dog vaccines in accordance with OIE standards are being used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/>
      </c>
    </row>
    <row r="21" spans="1:21" s="51" customFormat="1" ht="63.75" x14ac:dyDescent="0.25">
      <c r="A21" s="147">
        <f>SUMPRODUCT((STAGE=2)*(STATUS=0))</f>
        <v>3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Collection of health economic data on rabies control, availability of some local or national health economic data to make the case for rabies control investment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1</v>
      </c>
      <c r="H21" s="141" t="str">
        <f t="array" ref="H21">IF(ROWS(H$20:H21)&lt;=$G$21,INDEX('Lab dx'!$C$5:$C$14,SMALL(IF(labstage=2,IF(labstatus=0,ROW(labstatus)-ROW('Lab dx'!$E$5)+1)),ROWS(H$20:H21))),"")</f>
        <v/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4</v>
      </c>
      <c r="K21" s="137" t="str">
        <f t="array" ref="K21">IF(ROWS(K$20:K21)&lt;=$J$21,INDEX(IEC!$C$5:$C$22,SMALL(IF(iecstage=2,IF(iecstatus=0,ROW(iecstatus)-ROW(IEC!$E$5)+1)),ROWS(K$20:K21))),"")</f>
        <v>Rabies communication plan updated (e.g. Campaigns to promote responsible dog ownership have been expanded to more areas)</v>
      </c>
      <c r="L21" s="87" t="str">
        <f t="array" ref="L21">IF(ROWS(L$20:L21)&lt;=$J$22,INDEX(IEC!$C$5:$C$22,SMALL(IF(iecstage=2,IF(iecstatus=1,ROW(iecstatus)-ROW(IEC!$E$5)+1)),ROWS(L$20:L21))),"")</f>
        <v/>
      </c>
      <c r="M21" s="57">
        <f>SUMPRODUCT((prevstage=2)*(prevstatus=0))</f>
        <v>4</v>
      </c>
      <c r="N21" s="141" t="str">
        <f t="array" ref="N21">IF(ROWS(N$20:N21)&lt;=$M$21,INDEX('Prev &amp; Ctrl'!$C$5:$C$29,SMALL(IF(prevstage=2,IF(prevstatus=0,ROW(prevstatus)-ROW('Prev &amp; Ctrl'!$E$5)+1)),ROWS(N$20:N21))),"")</f>
        <v>Nerve tissue vaccine is being phased out</v>
      </c>
      <c r="O21" s="52" t="str">
        <f t="array" ref="O21">IF(ROWS(O$20:O21)&lt;=$M$22,INDEX('Prev &amp; Ctrl'!$C$5:$C$29,SMALL(IF(prevstage=2,IF(prevstatus=1,ROW(prevstatus)-ROW('Prev &amp; Ctrl'!$E$5)+1)),ROWS(O$20:O21))),"")</f>
        <v>Dog vaccination campaigns are regularly implemented in response to human cases and animal outbreaks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4</v>
      </c>
      <c r="T21" s="141" t="str">
        <f t="array" ref="T21">IF(ROWS(T$20:T21)&lt;=$S$21,INDEX('Cross-cutting issues'!$C$5:$C$19,SMALL(IF(crossstage=2,IF(crossstatus=0,ROW(crossstatus)-ROW('Cross-cutting issues'!$E$5)+1)),ROWS(T$20:T21))),"")</f>
        <v>Role of private sector has been explained more in detail.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76.5" x14ac:dyDescent="0.25">
      <c r="A22" s="147">
        <f>SUMPRODUCT((STAGE=2)*(STATUS=1))</f>
        <v>0</v>
      </c>
      <c r="B22" s="137" t="str">
        <f t="array" ref="B22">IF(ROWS(B$20:B22)&lt;=$A$21,INDEX(Legislation!$C$5:$C$16,SMALL(IF(STAGE=2,IF(STATUS=0,ROW(STATUS)-ROW(Legislation!$E$5)+1)),ROWS(B$20:B22))),"")</f>
        <v>Legal frameworks are in the process of being updated to include specifications on international movements of animals, preferably also compulsory vaccination of dogs</v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3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>At least 50 samples from suspected cases in other susceptible domestic and wild animal species in the country are tested annually</v>
      </c>
      <c r="J22" s="53">
        <f>SUMPRODUCT((iecstage=2)*(iecstatus=1))</f>
        <v>0</v>
      </c>
      <c r="K22" s="137" t="str">
        <f t="array" ref="K22">IF(ROWS(K$20:K22)&lt;=$J$21,INDEX(IEC!$C$5:$C$22,SMALL(IF(iecstage=2,IF(iecstatus=0,ROW(iecstatus)-ROW(IEC!$E$5)+1)),ROWS(K$20:K22))),"")</f>
        <v>Public awareness campaigns are directed and adapted to specific target groups</v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2</v>
      </c>
      <c r="N22" s="141" t="str">
        <f t="array" ref="N22">IF(ROWS(N$20:N22)&lt;=$M$21,INDEX('Prev &amp; Ctrl'!$C$5:$C$29,SMALL(IF(prevstage=2,IF(prevstatus=0,ROW(prevstatus)-ROW('Prev &amp; Ctrl'!$E$5)+1)),ROWS(N$20:N22))),"")</f>
        <v>SOPs on IBCM have been agreed upon, including sharing of information between sectors</v>
      </c>
      <c r="O22" s="52" t="str">
        <f t="array" ref="O22">IF(ROWS(O$20:O22)&lt;=$M$22,INDEX('Prev &amp; Ctrl'!$C$5:$C$29,SMALL(IF(prevstage=2,IF(prevstatus=1,ROW(prevstatus)-ROW('Prev &amp; Ctrl'!$E$5)+1)),ROWS(O$20:O22))),"")</f>
        <v/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0</v>
      </c>
      <c r="T22" s="141" t="str">
        <f t="array" ref="T22">IF(ROWS(T$20:T22)&lt;=$S$21,INDEX('Cross-cutting issues'!$C$5:$C$19,SMALL(IF(crossstage=2,IF(crossstatus=0,ROW(crossstatus)-ROW('Cross-cutting issues'!$E$5)+1)),ROWS(T$20:T22))),"")</f>
        <v>A national intersectoral programme and strategy for rabies prevention, control and elimination has been drafted and shared with all relevant parties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51" x14ac:dyDescent="0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>Training of medical and veterinary personnel has been continued</v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>SOPs for the observation of dogs involved in biting incidents available</v>
      </c>
      <c r="O23" s="52" t="str">
        <f t="array" ref="O23">IF(ROWS(O$20:O23)&lt;=$M$22,INDEX('Prev &amp; Ctrl'!$C$5:$C$29,SMALL(IF(prevstage=2,IF(prevstatus=1,ROW(prevstatus)-ROW('Prev &amp; Ctrl'!$E$5)+1)),ROWS(O$20:O23))),"")</f>
        <v/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>Government resources identified and allocated for rabies control</v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8.25" x14ac:dyDescent="0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ht="38.25" x14ac:dyDescent="0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 x14ac:dyDescent="0.25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 x14ac:dyDescent="0.25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 x14ac:dyDescent="0.25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 x14ac:dyDescent="0.2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/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Responsible dog ownership promotion has been included into regular rabies awareness campaigns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/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>Responsible dog ownership promotion has been included into regular rabies awareness campaigns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/>
      </c>
    </row>
    <row r="30" spans="1:21" s="51" customFormat="1" ht="51" x14ac:dyDescent="0.25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2</v>
      </c>
      <c r="E30" s="137" t="str">
        <f t="array" ref="E30">IF(ROWS(E$29:E30)&lt;=$D$30,INDEX('Data coll &amp; ax'!$C$5:$C$13,SMALL(IF(datastage=3,IF(datastatus=0,ROW(datastatus)-ROW('Data coll &amp; ax'!$E$5)+1)),ROWS(E$29:E30))),"")</f>
        <v>Collection of health economic data on rabies control at national level has been ongoing</v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2</v>
      </c>
      <c r="H30" s="141" t="str">
        <f t="array" ref="H30">IF(ROWS(H$29:H30)&lt;=$G$30,INDEX('Lab dx'!$C$5:$C$14,SMALL(IF(labstage=3,IF(labstatus=0,ROW(labstatus)-ROW('Lab dx'!$E$5)+1)),ROWS(H$29:H30))),"")</f>
        <v>Possibility for characterization of rabies virus variants has been identified (molecular epidemiology) inside or outside the country</v>
      </c>
      <c r="I30" s="52" t="str">
        <f t="array" ref="I30">IF(ROWS(I$29:I30)&lt;=$G$31,INDEX('Lab dx'!$C$5:$C$14,SMALL(IF(labstage=3,IF(labstatus=1,ROW(labstatus)-ROW('Lab dx'!$F$5)+1)),ROWS(I$29:I30))),"")</f>
        <v/>
      </c>
      <c r="J30" s="53">
        <f>SUMPRODUCT((iecstage=3)*(iecstatus=0))</f>
        <v>2</v>
      </c>
      <c r="K30" s="137" t="str">
        <f t="array" ref="K30">IF(ROWS(K$29:K30)&lt;=$J$30,INDEX(IEC!$C$5:$C$22,SMALL(IF(iecstage=3,IF(iecstatus=0,ROW(iecstatus)-ROW(IEC!$E$5)+1)),ROWS(K$29:K30))),"")</f>
        <v>Continue large scale public awareness campaigns promoting dog vaccination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6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1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3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 x14ac:dyDescent="0.25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0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1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1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0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1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0</v>
      </c>
      <c r="T31" s="141" t="str">
        <f t="array" ref="T31">IF(ROWS(T$29:T31)&lt;=$S$30,INDEX('Cross-cutting issues'!$C$5:$C$19,SMALL(IF(crossstage=3,IF(crossstatus=0,ROW(crossstatus)-ROW('Cross-cutting issues'!$E$5)+1)),ROWS(T$29:T31))),"")</f>
        <v>The epidemiological situation has been reviewed and national programme and strategy have been adapted as needed</v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5.5" x14ac:dyDescent="0.2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Professionals have been trained in outbreak response and investigation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 x14ac:dyDescent="0.25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have been established in sufficient number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51" x14ac:dyDescent="0.25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>Facilities for veterinary observation of rabies-suspect biting dog comply with international animal welfare regulations</v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 x14ac:dyDescent="0.25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 x14ac:dyDescent="0.25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 x14ac:dyDescent="0.25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 x14ac:dyDescent="0.25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38.25" x14ac:dyDescent="0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3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>All professionals at risk of contracting rabies have been immunized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63.75" x14ac:dyDescent="0.2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2</v>
      </c>
      <c r="N40" s="141" t="str">
        <f t="array" ref="N40">IF(ROWS(N$38:N40)&lt;=$M$39,INDEX('Prev &amp; Ctrl'!$C$5:$C$29,SMALL(IF(prevstage=4,IF(prevstatus=0,ROW(prevstatus)-ROW('Prev &amp; Ctrl'!$E$5)+1)),ROWS(N$38:N40))),"")</f>
        <v>A long-term plan, including emergency response to outbreaks following re-introduction has been developed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38.25" x14ac:dyDescent="0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51" x14ac:dyDescent="0.25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 x14ac:dyDescent="0.25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 x14ac:dyDescent="0.25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 x14ac:dyDescent="0.25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 x14ac:dyDescent="0.25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 x14ac:dyDescent="0.2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 x14ac:dyDescent="0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2</v>
      </c>
      <c r="N48" s="141" t="str">
        <f t="array" ref="N48">IF(ROWS(N$47:N48)&lt;=$M$48,INDEX('Prev &amp; Ctrl'!$C$5:$C$29,SMALL(IF(prevstage=5,IF(prevstatus=0,ROW(prevstatus)-ROW('Prev &amp; Ctrl'!$E$5)+1)),ROWS(N$47:N48))),"")</f>
        <v>Capacity for outbreak and re-introduction response maintained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 x14ac:dyDescent="0.2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1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 x14ac:dyDescent="0.25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 x14ac:dyDescent="0.25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 x14ac:dyDescent="0.25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 x14ac:dyDescent="0.25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 x14ac:dyDescent="0.25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 x14ac:dyDescent="0.25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 x14ac:dyDescent="0.2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 x14ac:dyDescent="0.25">
      <c r="A1" s="181" t="s">
        <v>0</v>
      </c>
      <c r="B1" s="181" t="s">
        <v>433</v>
      </c>
      <c r="C1" s="181" t="s">
        <v>434</v>
      </c>
    </row>
    <row r="2" spans="1:3" x14ac:dyDescent="0.25">
      <c r="A2" s="183">
        <v>0</v>
      </c>
      <c r="B2" s="180" t="s">
        <v>34</v>
      </c>
      <c r="C2" s="10" t="s">
        <v>12</v>
      </c>
    </row>
    <row r="3" spans="1:3" x14ac:dyDescent="0.25">
      <c r="A3" s="183">
        <v>1</v>
      </c>
      <c r="B3" s="180" t="s">
        <v>34</v>
      </c>
      <c r="C3" s="10" t="s">
        <v>142</v>
      </c>
    </row>
    <row r="4" spans="1:3" x14ac:dyDescent="0.25">
      <c r="A4" s="183">
        <v>2</v>
      </c>
      <c r="B4" s="180" t="s">
        <v>34</v>
      </c>
      <c r="C4" s="10" t="s">
        <v>144</v>
      </c>
    </row>
    <row r="5" spans="1:3" x14ac:dyDescent="0.25">
      <c r="A5" s="183">
        <v>0</v>
      </c>
      <c r="B5" s="180" t="s">
        <v>34</v>
      </c>
      <c r="C5" s="10" t="s">
        <v>14</v>
      </c>
    </row>
    <row r="6" spans="1:3" x14ac:dyDescent="0.25">
      <c r="A6" s="183">
        <v>1</v>
      </c>
      <c r="B6" s="180" t="s">
        <v>34</v>
      </c>
      <c r="C6" s="10" t="s">
        <v>143</v>
      </c>
    </row>
    <row r="7" spans="1:3" x14ac:dyDescent="0.25">
      <c r="A7" s="183">
        <v>2</v>
      </c>
      <c r="B7" s="180" t="s">
        <v>34</v>
      </c>
      <c r="C7" s="10" t="s">
        <v>145</v>
      </c>
    </row>
    <row r="8" spans="1:3" x14ac:dyDescent="0.25">
      <c r="A8" s="183">
        <v>1</v>
      </c>
      <c r="B8" s="180" t="s">
        <v>34</v>
      </c>
      <c r="C8" s="10" t="s">
        <v>5</v>
      </c>
    </row>
    <row r="9" spans="1:3" x14ac:dyDescent="0.25">
      <c r="A9" s="183">
        <v>1</v>
      </c>
      <c r="B9" s="180" t="s">
        <v>34</v>
      </c>
      <c r="C9" s="10" t="s">
        <v>6</v>
      </c>
    </row>
    <row r="10" spans="1:3" x14ac:dyDescent="0.25">
      <c r="A10" s="183">
        <v>1</v>
      </c>
      <c r="B10" s="180" t="s">
        <v>34</v>
      </c>
      <c r="C10" s="184" t="s">
        <v>16</v>
      </c>
    </row>
    <row r="11" spans="1:3" x14ac:dyDescent="0.25">
      <c r="A11" s="183">
        <v>1</v>
      </c>
      <c r="B11" s="180" t="s">
        <v>34</v>
      </c>
      <c r="C11" s="184" t="s">
        <v>8</v>
      </c>
    </row>
    <row r="12" spans="1:3" x14ac:dyDescent="0.25">
      <c r="A12" s="183">
        <v>1</v>
      </c>
      <c r="B12" s="180" t="s">
        <v>34</v>
      </c>
      <c r="C12" s="184" t="s">
        <v>7</v>
      </c>
    </row>
    <row r="13" spans="1:3" ht="30" x14ac:dyDescent="0.25">
      <c r="A13" s="183">
        <v>2</v>
      </c>
      <c r="B13" s="180" t="s">
        <v>34</v>
      </c>
      <c r="C13" s="10" t="s">
        <v>10</v>
      </c>
    </row>
    <row r="14" spans="1:3" ht="30" x14ac:dyDescent="0.25">
      <c r="A14" s="183">
        <v>1</v>
      </c>
      <c r="B14" s="185" t="s">
        <v>35</v>
      </c>
      <c r="C14" s="186" t="s">
        <v>24</v>
      </c>
    </row>
    <row r="15" spans="1:3" ht="30" x14ac:dyDescent="0.25">
      <c r="A15" s="183">
        <v>1</v>
      </c>
      <c r="B15" s="185" t="s">
        <v>35</v>
      </c>
      <c r="C15" s="186" t="s">
        <v>25</v>
      </c>
    </row>
    <row r="16" spans="1:3" x14ac:dyDescent="0.25">
      <c r="A16" s="183">
        <v>1</v>
      </c>
      <c r="B16" s="185" t="s">
        <v>35</v>
      </c>
      <c r="C16" s="186" t="s">
        <v>20</v>
      </c>
    </row>
    <row r="17" spans="1:3" ht="30" x14ac:dyDescent="0.25">
      <c r="A17" s="183">
        <v>2</v>
      </c>
      <c r="B17" s="185" t="s">
        <v>35</v>
      </c>
      <c r="C17" s="187" t="s">
        <v>17</v>
      </c>
    </row>
    <row r="18" spans="1:3" ht="30" x14ac:dyDescent="0.25">
      <c r="A18" s="183">
        <v>2</v>
      </c>
      <c r="B18" s="185" t="s">
        <v>35</v>
      </c>
      <c r="C18" s="187" t="s">
        <v>124</v>
      </c>
    </row>
    <row r="19" spans="1:3" x14ac:dyDescent="0.25">
      <c r="A19" s="183">
        <v>3</v>
      </c>
      <c r="B19" s="185" t="s">
        <v>35</v>
      </c>
      <c r="C19" s="186" t="s">
        <v>22</v>
      </c>
    </row>
    <row r="20" spans="1:3" x14ac:dyDescent="0.25">
      <c r="A20" s="183">
        <v>5</v>
      </c>
      <c r="B20" s="185" t="s">
        <v>35</v>
      </c>
      <c r="C20" s="186" t="s">
        <v>19</v>
      </c>
    </row>
    <row r="21" spans="1:3" ht="30" customHeight="1" x14ac:dyDescent="0.25">
      <c r="A21" s="183">
        <v>2</v>
      </c>
      <c r="B21" s="185" t="s">
        <v>35</v>
      </c>
      <c r="C21" s="10" t="s">
        <v>21</v>
      </c>
    </row>
    <row r="22" spans="1:3" x14ac:dyDescent="0.25">
      <c r="A22" s="183">
        <v>3</v>
      </c>
      <c r="B22" s="185" t="s">
        <v>35</v>
      </c>
      <c r="C22" s="10" t="s">
        <v>18</v>
      </c>
    </row>
    <row r="23" spans="1:3" ht="30" customHeight="1" x14ac:dyDescent="0.25">
      <c r="A23" s="183">
        <v>0</v>
      </c>
      <c r="B23" s="188" t="s">
        <v>42</v>
      </c>
      <c r="C23" s="189" t="s">
        <v>36</v>
      </c>
    </row>
    <row r="24" spans="1:3" ht="30" x14ac:dyDescent="0.25">
      <c r="A24" s="183">
        <v>0</v>
      </c>
      <c r="B24" s="188" t="s">
        <v>42</v>
      </c>
      <c r="C24" s="189" t="s">
        <v>27</v>
      </c>
    </row>
    <row r="25" spans="1:3" ht="15" customHeight="1" x14ac:dyDescent="0.25">
      <c r="A25" s="183">
        <v>1</v>
      </c>
      <c r="B25" s="188" t="s">
        <v>42</v>
      </c>
      <c r="C25" s="189" t="s">
        <v>28</v>
      </c>
    </row>
    <row r="26" spans="1:3" x14ac:dyDescent="0.25">
      <c r="A26" s="183">
        <v>2</v>
      </c>
      <c r="B26" s="188" t="s">
        <v>42</v>
      </c>
      <c r="C26" s="184" t="s">
        <v>30</v>
      </c>
    </row>
    <row r="27" spans="1:3" x14ac:dyDescent="0.25">
      <c r="A27" s="183">
        <v>3</v>
      </c>
      <c r="B27" s="188" t="s">
        <v>42</v>
      </c>
      <c r="C27" s="189" t="s">
        <v>39</v>
      </c>
    </row>
    <row r="28" spans="1:3" x14ac:dyDescent="0.25">
      <c r="A28" s="183">
        <v>3</v>
      </c>
      <c r="B28" s="188" t="s">
        <v>42</v>
      </c>
      <c r="C28" s="189" t="s">
        <v>40</v>
      </c>
    </row>
    <row r="29" spans="1:3" ht="30" x14ac:dyDescent="0.25">
      <c r="A29" s="183">
        <v>3</v>
      </c>
      <c r="B29" s="188" t="s">
        <v>42</v>
      </c>
      <c r="C29" s="189" t="s">
        <v>31</v>
      </c>
    </row>
    <row r="30" spans="1:3" ht="15" customHeight="1" x14ac:dyDescent="0.25">
      <c r="A30" s="183">
        <v>2</v>
      </c>
      <c r="B30" s="188" t="s">
        <v>42</v>
      </c>
      <c r="C30" s="10" t="s">
        <v>29</v>
      </c>
    </row>
    <row r="31" spans="1:3" ht="30" x14ac:dyDescent="0.25">
      <c r="A31" s="183">
        <v>4</v>
      </c>
      <c r="B31" s="188" t="s">
        <v>42</v>
      </c>
      <c r="C31" s="10" t="s">
        <v>32</v>
      </c>
    </row>
    <row r="32" spans="1:3" ht="30" x14ac:dyDescent="0.25">
      <c r="A32" s="183">
        <v>5</v>
      </c>
      <c r="B32" s="188" t="s">
        <v>42</v>
      </c>
      <c r="C32" s="10" t="s">
        <v>33</v>
      </c>
    </row>
    <row r="33" spans="1:3" x14ac:dyDescent="0.25">
      <c r="A33" s="183">
        <v>0</v>
      </c>
      <c r="B33" s="190" t="s">
        <v>435</v>
      </c>
      <c r="C33" s="10" t="s">
        <v>44</v>
      </c>
    </row>
    <row r="34" spans="1:3" ht="30" x14ac:dyDescent="0.25">
      <c r="A34" s="183">
        <v>2</v>
      </c>
      <c r="B34" s="190" t="s">
        <v>435</v>
      </c>
      <c r="C34" s="184" t="s">
        <v>123</v>
      </c>
    </row>
    <row r="35" spans="1:3" ht="15" customHeight="1" x14ac:dyDescent="0.25">
      <c r="A35" s="191">
        <v>1</v>
      </c>
      <c r="B35" s="190" t="s">
        <v>435</v>
      </c>
      <c r="C35" s="189" t="s">
        <v>46</v>
      </c>
    </row>
    <row r="36" spans="1:3" x14ac:dyDescent="0.25">
      <c r="A36" s="191">
        <v>1</v>
      </c>
      <c r="B36" s="190" t="s">
        <v>435</v>
      </c>
      <c r="C36" s="189" t="s">
        <v>59</v>
      </c>
    </row>
    <row r="37" spans="1:3" ht="30" x14ac:dyDescent="0.25">
      <c r="A37" s="191">
        <v>2</v>
      </c>
      <c r="B37" s="190" t="s">
        <v>435</v>
      </c>
      <c r="C37" s="189" t="s">
        <v>48</v>
      </c>
    </row>
    <row r="38" spans="1:3" x14ac:dyDescent="0.25">
      <c r="A38" s="191">
        <v>3</v>
      </c>
      <c r="B38" s="190" t="s">
        <v>435</v>
      </c>
      <c r="C38" s="189" t="s">
        <v>50</v>
      </c>
    </row>
    <row r="39" spans="1:3" ht="15" customHeight="1" x14ac:dyDescent="0.25">
      <c r="A39" s="183">
        <v>1</v>
      </c>
      <c r="B39" s="190" t="s">
        <v>435</v>
      </c>
      <c r="C39" s="10" t="s">
        <v>57</v>
      </c>
    </row>
    <row r="40" spans="1:3" ht="30" x14ac:dyDescent="0.25">
      <c r="A40" s="183">
        <v>1</v>
      </c>
      <c r="B40" s="190" t="s">
        <v>435</v>
      </c>
      <c r="C40" s="10" t="s">
        <v>58</v>
      </c>
    </row>
    <row r="41" spans="1:3" x14ac:dyDescent="0.25">
      <c r="A41" s="183">
        <v>1</v>
      </c>
      <c r="B41" s="190" t="s">
        <v>435</v>
      </c>
      <c r="C41" s="10" t="s">
        <v>53</v>
      </c>
    </row>
    <row r="42" spans="1:3" x14ac:dyDescent="0.25">
      <c r="A42" s="183">
        <v>1</v>
      </c>
      <c r="B42" s="190" t="s">
        <v>435</v>
      </c>
      <c r="C42" s="10" t="s">
        <v>61</v>
      </c>
    </row>
    <row r="43" spans="1:3" x14ac:dyDescent="0.25">
      <c r="A43" s="191">
        <v>1</v>
      </c>
      <c r="B43" s="190" t="s">
        <v>435</v>
      </c>
      <c r="C43" s="189" t="s">
        <v>60</v>
      </c>
    </row>
    <row r="44" spans="1:3" x14ac:dyDescent="0.25">
      <c r="A44" s="191">
        <v>2</v>
      </c>
      <c r="B44" s="190" t="s">
        <v>435</v>
      </c>
      <c r="C44" s="189" t="s">
        <v>49</v>
      </c>
    </row>
    <row r="45" spans="1:3" x14ac:dyDescent="0.25">
      <c r="A45" s="191">
        <v>3</v>
      </c>
      <c r="B45" s="190" t="s">
        <v>435</v>
      </c>
      <c r="C45" s="192" t="s">
        <v>55</v>
      </c>
    </row>
    <row r="46" spans="1:3" x14ac:dyDescent="0.25">
      <c r="A46" s="191">
        <v>3</v>
      </c>
      <c r="B46" s="190" t="s">
        <v>438</v>
      </c>
      <c r="C46" s="10" t="s">
        <v>43</v>
      </c>
    </row>
    <row r="47" spans="1:3" ht="30" x14ac:dyDescent="0.25">
      <c r="A47" s="191">
        <v>4</v>
      </c>
      <c r="B47" s="190" t="s">
        <v>435</v>
      </c>
      <c r="C47" s="10" t="s">
        <v>51</v>
      </c>
    </row>
    <row r="48" spans="1:3" x14ac:dyDescent="0.25">
      <c r="A48" s="191">
        <v>5</v>
      </c>
      <c r="B48" s="190" t="s">
        <v>435</v>
      </c>
      <c r="C48" s="10" t="s">
        <v>52</v>
      </c>
    </row>
    <row r="49" spans="1:3" ht="30" x14ac:dyDescent="0.25">
      <c r="A49" s="183">
        <v>1</v>
      </c>
      <c r="B49" s="190" t="s">
        <v>435</v>
      </c>
      <c r="C49" s="10" t="s">
        <v>45</v>
      </c>
    </row>
    <row r="50" spans="1:3" x14ac:dyDescent="0.25">
      <c r="A50" s="183">
        <v>2</v>
      </c>
      <c r="B50" s="190" t="s">
        <v>435</v>
      </c>
      <c r="C50" s="184" t="s">
        <v>47</v>
      </c>
    </row>
    <row r="51" spans="1:3" x14ac:dyDescent="0.25">
      <c r="A51" s="193">
        <v>1</v>
      </c>
      <c r="B51" s="194" t="s">
        <v>436</v>
      </c>
      <c r="C51" s="189" t="s">
        <v>67</v>
      </c>
    </row>
    <row r="52" spans="1:3" ht="30" x14ac:dyDescent="0.25">
      <c r="A52" s="193">
        <v>1</v>
      </c>
      <c r="B52" s="194" t="s">
        <v>436</v>
      </c>
      <c r="C52" s="184" t="s">
        <v>68</v>
      </c>
    </row>
    <row r="53" spans="1:3" x14ac:dyDescent="0.25">
      <c r="A53" s="193">
        <v>2</v>
      </c>
      <c r="B53" s="194" t="s">
        <v>436</v>
      </c>
      <c r="C53" s="184" t="s">
        <v>85</v>
      </c>
    </row>
    <row r="54" spans="1:3" x14ac:dyDescent="0.25">
      <c r="A54" s="193">
        <v>2</v>
      </c>
      <c r="B54" s="194" t="s">
        <v>436</v>
      </c>
      <c r="C54" s="195" t="s">
        <v>70</v>
      </c>
    </row>
    <row r="55" spans="1:3" ht="30" x14ac:dyDescent="0.25">
      <c r="A55" s="196">
        <v>3</v>
      </c>
      <c r="B55" s="194" t="s">
        <v>436</v>
      </c>
      <c r="C55" s="189" t="s">
        <v>432</v>
      </c>
    </row>
    <row r="56" spans="1:3" x14ac:dyDescent="0.25">
      <c r="A56" s="196">
        <v>4</v>
      </c>
      <c r="B56" s="194" t="s">
        <v>436</v>
      </c>
      <c r="C56" s="189" t="s">
        <v>78</v>
      </c>
    </row>
    <row r="57" spans="1:3" x14ac:dyDescent="0.25">
      <c r="A57" s="196">
        <v>5</v>
      </c>
      <c r="B57" s="194" t="s">
        <v>436</v>
      </c>
      <c r="C57" s="195" t="s">
        <v>83</v>
      </c>
    </row>
    <row r="58" spans="1:3" x14ac:dyDescent="0.25">
      <c r="A58" s="196">
        <v>1</v>
      </c>
      <c r="B58" s="194" t="s">
        <v>436</v>
      </c>
      <c r="C58" s="197" t="s">
        <v>69</v>
      </c>
    </row>
    <row r="59" spans="1:3" x14ac:dyDescent="0.25">
      <c r="A59" s="193">
        <v>2</v>
      </c>
      <c r="B59" s="194" t="s">
        <v>436</v>
      </c>
      <c r="C59" s="198" t="s">
        <v>71</v>
      </c>
    </row>
    <row r="60" spans="1:3" x14ac:dyDescent="0.25">
      <c r="A60" s="193">
        <v>2</v>
      </c>
      <c r="B60" s="194" t="s">
        <v>436</v>
      </c>
      <c r="C60" s="198" t="s">
        <v>72</v>
      </c>
    </row>
    <row r="61" spans="1:3" ht="30" x14ac:dyDescent="0.25">
      <c r="A61" s="193">
        <v>3</v>
      </c>
      <c r="B61" s="194" t="s">
        <v>436</v>
      </c>
      <c r="C61" s="10" t="s">
        <v>122</v>
      </c>
    </row>
    <row r="62" spans="1:3" ht="30" x14ac:dyDescent="0.25">
      <c r="A62" s="193">
        <v>4</v>
      </c>
      <c r="B62" s="194" t="s">
        <v>436</v>
      </c>
      <c r="C62" s="10" t="s">
        <v>77</v>
      </c>
    </row>
    <row r="63" spans="1:3" x14ac:dyDescent="0.25">
      <c r="A63" s="196">
        <v>5</v>
      </c>
      <c r="B63" s="194" t="s">
        <v>436</v>
      </c>
      <c r="C63" s="10" t="s">
        <v>81</v>
      </c>
    </row>
    <row r="64" spans="1:3" x14ac:dyDescent="0.25">
      <c r="A64" s="196">
        <v>1</v>
      </c>
      <c r="B64" s="194" t="s">
        <v>436</v>
      </c>
      <c r="C64" s="10" t="s">
        <v>65</v>
      </c>
    </row>
    <row r="65" spans="1:3" x14ac:dyDescent="0.25">
      <c r="A65" s="196">
        <v>1</v>
      </c>
      <c r="B65" s="194" t="s">
        <v>436</v>
      </c>
      <c r="C65" s="10" t="s">
        <v>66</v>
      </c>
    </row>
    <row r="66" spans="1:3" x14ac:dyDescent="0.25">
      <c r="A66" s="196">
        <v>2</v>
      </c>
      <c r="B66" s="194" t="s">
        <v>436</v>
      </c>
      <c r="C66" s="198" t="s">
        <v>73</v>
      </c>
    </row>
    <row r="67" spans="1:3" x14ac:dyDescent="0.25">
      <c r="A67" s="199">
        <v>2</v>
      </c>
      <c r="B67" s="194" t="s">
        <v>436</v>
      </c>
      <c r="C67" s="198" t="s">
        <v>74</v>
      </c>
    </row>
    <row r="68" spans="1:3" x14ac:dyDescent="0.25">
      <c r="A68" s="199">
        <v>3</v>
      </c>
      <c r="B68" s="194" t="s">
        <v>436</v>
      </c>
      <c r="C68" s="10" t="s">
        <v>75</v>
      </c>
    </row>
    <row r="69" spans="1:3" ht="30" x14ac:dyDescent="0.25">
      <c r="A69" s="193">
        <v>3</v>
      </c>
      <c r="B69" s="194" t="s">
        <v>436</v>
      </c>
      <c r="C69" s="189" t="s">
        <v>89</v>
      </c>
    </row>
    <row r="70" spans="1:3" ht="30" x14ac:dyDescent="0.25">
      <c r="A70" s="193">
        <v>3</v>
      </c>
      <c r="B70" s="194" t="s">
        <v>436</v>
      </c>
      <c r="C70" s="189" t="s">
        <v>88</v>
      </c>
    </row>
    <row r="71" spans="1:3" x14ac:dyDescent="0.25">
      <c r="A71" s="193">
        <v>4</v>
      </c>
      <c r="B71" s="194" t="s">
        <v>436</v>
      </c>
      <c r="C71" s="10" t="s">
        <v>84</v>
      </c>
    </row>
    <row r="72" spans="1:3" ht="30" x14ac:dyDescent="0.25">
      <c r="A72" s="193">
        <v>4</v>
      </c>
      <c r="B72" s="194" t="s">
        <v>436</v>
      </c>
      <c r="C72" s="10" t="s">
        <v>76</v>
      </c>
    </row>
    <row r="73" spans="1:3" x14ac:dyDescent="0.25">
      <c r="A73" s="193">
        <v>4</v>
      </c>
      <c r="B73" s="194" t="s">
        <v>436</v>
      </c>
      <c r="C73" s="10" t="s">
        <v>79</v>
      </c>
    </row>
    <row r="74" spans="1:3" ht="30" x14ac:dyDescent="0.25">
      <c r="A74" s="193">
        <v>4</v>
      </c>
      <c r="B74" s="194" t="s">
        <v>436</v>
      </c>
      <c r="C74" s="10" t="s">
        <v>80</v>
      </c>
    </row>
    <row r="75" spans="1:3" x14ac:dyDescent="0.25">
      <c r="A75" s="193">
        <v>5</v>
      </c>
      <c r="B75" s="194" t="s">
        <v>436</v>
      </c>
      <c r="C75" s="10" t="s">
        <v>82</v>
      </c>
    </row>
    <row r="76" spans="1:3" x14ac:dyDescent="0.25">
      <c r="A76" s="183">
        <v>1</v>
      </c>
      <c r="B76" s="200" t="s">
        <v>437</v>
      </c>
      <c r="C76" s="10" t="s">
        <v>91</v>
      </c>
    </row>
    <row r="77" spans="1:3" x14ac:dyDescent="0.25">
      <c r="A77" s="183">
        <v>3</v>
      </c>
      <c r="B77" s="200" t="s">
        <v>437</v>
      </c>
      <c r="C77" s="10" t="s">
        <v>92</v>
      </c>
    </row>
    <row r="78" spans="1:3" ht="15" customHeight="1" x14ac:dyDescent="0.25">
      <c r="A78" s="183">
        <v>1</v>
      </c>
      <c r="B78" s="188" t="s">
        <v>111</v>
      </c>
      <c r="C78" s="10" t="s">
        <v>93</v>
      </c>
    </row>
    <row r="79" spans="1:3" x14ac:dyDescent="0.25">
      <c r="A79" s="183">
        <v>1</v>
      </c>
      <c r="B79" s="188" t="s">
        <v>111</v>
      </c>
      <c r="C79" s="10" t="s">
        <v>94</v>
      </c>
    </row>
    <row r="80" spans="1:3" x14ac:dyDescent="0.25">
      <c r="A80" s="183">
        <v>1</v>
      </c>
      <c r="B80" s="188" t="s">
        <v>111</v>
      </c>
      <c r="C80" s="10" t="s">
        <v>95</v>
      </c>
    </row>
    <row r="81" spans="1:3" x14ac:dyDescent="0.25">
      <c r="A81" s="183">
        <v>2</v>
      </c>
      <c r="B81" s="188" t="s">
        <v>111</v>
      </c>
      <c r="C81" s="10" t="s">
        <v>98</v>
      </c>
    </row>
    <row r="82" spans="1:3" x14ac:dyDescent="0.25">
      <c r="A82" s="183">
        <v>2</v>
      </c>
      <c r="B82" s="188" t="s">
        <v>111</v>
      </c>
      <c r="C82" s="189" t="s">
        <v>101</v>
      </c>
    </row>
    <row r="83" spans="1:3" ht="30" customHeight="1" x14ac:dyDescent="0.25">
      <c r="A83" s="183">
        <v>1</v>
      </c>
      <c r="B83" s="188" t="s">
        <v>111</v>
      </c>
      <c r="C83" s="189" t="s">
        <v>96</v>
      </c>
    </row>
    <row r="84" spans="1:3" x14ac:dyDescent="0.25">
      <c r="A84" s="183">
        <v>1</v>
      </c>
      <c r="B84" s="188" t="s">
        <v>111</v>
      </c>
      <c r="C84" s="189" t="s">
        <v>97</v>
      </c>
    </row>
    <row r="85" spans="1:3" ht="30" x14ac:dyDescent="0.25">
      <c r="A85" s="183">
        <v>2</v>
      </c>
      <c r="B85" s="188" t="s">
        <v>111</v>
      </c>
      <c r="C85" s="189" t="s">
        <v>99</v>
      </c>
    </row>
    <row r="86" spans="1:3" x14ac:dyDescent="0.25">
      <c r="A86" s="183">
        <v>2</v>
      </c>
      <c r="B86" s="188" t="s">
        <v>111</v>
      </c>
      <c r="C86" s="189" t="s">
        <v>100</v>
      </c>
    </row>
    <row r="87" spans="1:3" x14ac:dyDescent="0.25">
      <c r="A87" s="183">
        <v>3</v>
      </c>
      <c r="B87" s="188" t="s">
        <v>111</v>
      </c>
      <c r="C87" s="189" t="s">
        <v>135</v>
      </c>
    </row>
    <row r="88" spans="1:3" x14ac:dyDescent="0.25">
      <c r="A88" s="183">
        <v>3</v>
      </c>
      <c r="B88" s="188" t="s">
        <v>111</v>
      </c>
      <c r="C88" s="189" t="s">
        <v>136</v>
      </c>
    </row>
    <row r="89" spans="1:3" ht="30" x14ac:dyDescent="0.25">
      <c r="A89" s="183">
        <v>3</v>
      </c>
      <c r="B89" s="188" t="s">
        <v>111</v>
      </c>
      <c r="C89" s="189" t="s">
        <v>102</v>
      </c>
    </row>
    <row r="90" spans="1:3" ht="30" x14ac:dyDescent="0.25">
      <c r="A90" s="183">
        <v>4</v>
      </c>
      <c r="B90" s="188" t="s">
        <v>111</v>
      </c>
      <c r="C90" s="189" t="s">
        <v>105</v>
      </c>
    </row>
    <row r="91" spans="1:3" ht="15" customHeight="1" x14ac:dyDescent="0.25">
      <c r="A91" s="183">
        <v>4</v>
      </c>
      <c r="B91" s="188" t="s">
        <v>111</v>
      </c>
      <c r="C91" s="10" t="s">
        <v>103</v>
      </c>
    </row>
    <row r="92" spans="1:3" ht="30" x14ac:dyDescent="0.25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Frodrigues-dnsv</cp:lastModifiedBy>
  <cp:lastPrinted>2015-06-01T02:51:25Z</cp:lastPrinted>
  <dcterms:created xsi:type="dcterms:W3CDTF">2015-04-17T07:47:18Z</dcterms:created>
  <dcterms:modified xsi:type="dcterms:W3CDTF">2015-06-10T13:50:33Z</dcterms:modified>
</cp:coreProperties>
</file>