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2"/>
  <workbookPr hidePivotFieldList="1"/>
  <mc:AlternateContent xmlns:mc="http://schemas.openxmlformats.org/markup-compatibility/2006">
    <mc:Choice Requires="x15">
      <x15ac:absPath xmlns:x15ac="http://schemas.microsoft.com/office/spreadsheetml/2010/11/ac" url="/Users/andrecoetzer/Downloads/"/>
    </mc:Choice>
  </mc:AlternateContent>
  <xr:revisionPtr revIDLastSave="0" documentId="13_ncr:1_{6ED65982-9BF8-544E-B1F9-E27046897A4F}" xr6:coauthVersionLast="45" xr6:coauthVersionMax="45" xr10:uidLastSave="{00000000-0000-0000-0000-000000000000}"/>
  <bookViews>
    <workbookView xWindow="0" yWindow="460" windowWidth="20500" windowHeight="7760" tabRatio="917" activeTab="1" xr2:uid="{00000000-000D-0000-FFFF-FFFF00000000}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<sst xmlns="http://schemas.openxmlformats.org/spreadsheetml/2006/main" count="753" uniqueCount="499">
  <si>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</si>
  <si>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</si>
  <si>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</si>
  <si>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</si>
  <si>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</si>
  <si>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</si>
  <si>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</si>
  <si>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</si>
  <si>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</si>
  <si>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</si>
  <si>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</si>
  <si>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</si>
  <si>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</si>
  <si>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</si>
  <si>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</si>
  <si>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</si>
  <si>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</si>
  <si>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</si>
  <si>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</si>
  <si>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</si>
  <si>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</si>
  <si>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</si>
  <si>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</si>
  <si>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</si>
  <si>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</si>
  <si>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</si>
  <si>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</si>
  <si>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</si>
  <si>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</si>
  <si>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</si>
  <si>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</si>
  <si>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</si>
  <si>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</si>
  <si>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</si>
  <si>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</si>
  <si>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</si>
  <si>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</si>
  <si>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</si>
  <si>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</si>
  <si>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</si>
  <si>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</si>
  <si>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</si>
  <si>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</si>
  <si>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</si>
  <si>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</si>
  <si>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</si>
  <si>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</si>
  <si>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</si>
  <si>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</si>
  <si>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</si>
  <si>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</si>
  <si>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</si>
  <si>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</si>
  <si>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</si>
  <si>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</si>
  <si>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</si>
  <si>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</si>
  <si>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</si>
  <si>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</si>
  <si>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</si>
  <si>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</si>
  <si>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</si>
  <si>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</si>
  <si>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</si>
  <si>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</si>
  <si>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</si>
  <si>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</si>
  <si>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</si>
  <si>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</si>
  <si>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</si>
  <si>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</si>
  <si>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</si>
  <si>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</si>
  <si>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</si>
  <si>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</si>
  <si>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</si>
  <si>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</si>
  <si>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</si>
  <si>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</si>
  <si>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</si>
  <si>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</si>
  <si>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</si>
  <si>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</si>
  <si>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</si>
  <si>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</si>
  <si>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</si>
  <si>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</si>
  <si>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</si>
  <si>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</si>
  <si>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</si>
  <si>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</si>
  <si>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</si>
  <si>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</si>
  <si>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</si>
  <si>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</si>
  <si>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</si>
  <si>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</si>
  <si>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</si>
  <si>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</si>
  <si>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</si>
  <si>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</si>
  <si>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</si>
  <si>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</si>
  <si>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</si>
  <si>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</si>
  <si>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</si>
  <si>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</si>
  <si>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</si>
  <si>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</si>
  <si>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</si>
  <si>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</si>
  <si>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</si>
  <si>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</si>
  <si>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</si>
  <si>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</si>
  <si>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</si>
  <si>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</si>
  <si>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</si>
  <si>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</si>
  <si>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</si>
  <si>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</si>
  <si>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</si>
  <si>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</si>
  <si>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</si>
  <si>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</si>
  <si>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</si>
  <si>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</si>
  <si>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</si>
  <si>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</si>
  <si>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</si>
  <si>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</si>
  <si>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</si>
  <si>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</si>
  <si>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</si>
  <si>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</si>
  <si>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</si>
  <si>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</si>
  <si>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</si>
  <si>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</si>
  <si>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</si>
  <si>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</si>
  <si>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</si>
  <si>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</si>
  <si>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</si>
  <si>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</si>
  <si>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</si>
  <si>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</si>
  <si>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</si>
  <si>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</si>
  <si>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</si>
  <si>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</si>
  <si>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</si>
  <si>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</si>
  <si>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</si>
  <si>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</si>
  <si>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</si>
  <si>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</si>
  <si>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</si>
  <si>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</si>
  <si>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</si>
  <si>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</si>
  <si>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</si>
  <si>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</si>
  <si>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</si>
  <si>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</si>
  <si>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</si>
  <si>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</si>
  <si>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</si>
  <si>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</si>
  <si>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</si>
  <si>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</si>
  <si>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</si>
  <si>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</si>
  <si>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</si>
  <si>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</si>
  <si>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</si>
  <si>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</si>
  <si>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</si>
  <si>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</si>
  <si>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</si>
  <si>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</si>
  <si>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</si>
  <si>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</si>
  <si>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</si>
  <si>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</si>
  <si>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</si>
  <si>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</si>
  <si>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</si>
  <si>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</si>
  <si>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</si>
  <si>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</si>
  <si>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</si>
  <si>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</si>
  <si>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</si>
  <si>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</si>
  <si>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</si>
  <si>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</si>
  <si>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</si>
  <si>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</si>
  <si>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</si>
  <si>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</si>
  <si>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</si>
  <si>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</si>
  <si>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</si>
  <si>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</si>
  <si>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</si>
  <si>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</si>
  <si>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</si>
  <si>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</si>
  <si>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</si>
  <si>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</si>
  <si>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</si>
  <si>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</si>
  <si>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</si>
  <si>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</si>
  <si>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</si>
  <si>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</si>
  <si>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</si>
  <si>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</si>
  <si>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</si>
  <si>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</si>
  <si>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</si>
  <si>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</si>
  <si>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</si>
  <si>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</si>
  <si>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</si>
  <si>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</si>
  <si>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</si>
  <si>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</si>
  <si>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</si>
  <si>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</si>
  <si>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</si>
  <si>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</si>
  <si>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</si>
  <si>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</si>
  <si>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</si>
  <si>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</si>
  <si>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</si>
  <si>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</si>
  <si>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</si>
  <si>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</si>
  <si>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</si>
  <si>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</si>
  <si>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</si>
  <si>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</si>
  <si>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</si>
  <si>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</si>
  <si>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</si>
  <si>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</si>
  <si>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</si>
  <si>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</si>
  <si>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</si>
  <si>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</si>
  <si>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</si>
  <si>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</si>
  <si>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</si>
  <si>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</si>
  <si>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</si>
  <si>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</si>
  <si>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</si>
  <si>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</si>
  <si>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</si>
  <si>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</si>
  <si>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</si>
  <si>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</si>
  <si>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</si>
  <si>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</si>
  <si>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</si>
  <si>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</si>
  <si>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</si>
  <si>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</si>
  <si>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</si>
  <si>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</si>
  <si>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</si>
  <si>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</si>
  <si>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</si>
  <si>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</si>
  <si>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</si>
  <si>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</si>
  <si>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</si>
  <si>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</si>
  <si>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</si>
  <si>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</si>
  <si>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</si>
  <si>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</si>
  <si>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</si>
  <si>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</si>
  <si>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</si>
  <si>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</si>
  <si>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</si>
  <si>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</si>
  <si>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</si>
  <si>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</si>
  <si>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</si>
  <si>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</si>
  <si>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</si>
  <si>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</si>
  <si>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</si>
  <si>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</si>
  <si>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</si>
  <si>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</si>
  <si>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</si>
  <si>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</si>
  <si>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</si>
  <si>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</si>
  <si>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</si>
  <si>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</si>
  <si>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</si>
  <si>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</si>
  <si>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</si>
  <si>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</si>
  <si>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</si>
  <si>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</si>
  <si>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</si>
  <si>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</si>
  <si>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</si>
  <si>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</si>
  <si>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</si>
  <si>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</si>
  <si>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</si>
  <si>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</si>
  <si>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</si>
  <si>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</si>
  <si>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</si>
  <si>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</si>
  <si>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</si>
  <si>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</si>
  <si>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</si>
  <si>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</si>
  <si>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</si>
  <si>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</si>
  <si>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</si>
  <si>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</si>
  <si>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</si>
  <si>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</si>
  <si>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</si>
  <si>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</si>
  <si>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</si>
  <si>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</si>
  <si>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</si>
  <si>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</si>
  <si>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</si>
  <si>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</si>
  <si>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</si>
  <si>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</si>
  <si>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</si>
  <si>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</si>
  <si>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</si>
  <si>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</si>
  <si>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</si>
  <si>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</si>
  <si>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</si>
  <si>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</si>
  <si>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</si>
  <si>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</si>
  <si>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</si>
  <si>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</si>
  <si>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</si>
  <si>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</si>
  <si>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</si>
  <si>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</si>
  <si>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</si>
  <si>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</si>
  <si>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</si>
  <si>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</si>
  <si>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</si>
  <si>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</si>
  <si>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</si>
  <si>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</si>
  <si>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</si>
  <si>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</si>
  <si>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</si>
  <si>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</si>
  <si>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</si>
  <si>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</si>
  <si>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</si>
  <si>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</si>
  <si>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</si>
  <si>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</si>
  <si>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</si>
  <si>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</si>
  <si>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</si>
  <si>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</si>
  <si>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</si>
  <si>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</si>
  <si>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</si>
  <si>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</si>
  <si>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</si>
  <si>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</si>
  <si>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</si>
  <si>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</si>
  <si>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</si>
  <si>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</si>
  <si>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</si>
  <si>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</si>
  <si>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</si>
  <si>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</si>
  <si>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</si>
  <si>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</si>
  <si>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</si>
  <si>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</si>
  <si>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</si>
  <si>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</si>
  <si>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</si>
  <si>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</si>
  <si>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</si>
  <si>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</si>
  <si>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</si>
  <si>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</si>
  <si>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</si>
  <si>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</si>
  <si>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</si>
  <si>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</si>
  <si>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</si>
  <si>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</si>
  <si>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</si>
  <si>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</si>
  <si>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</si>
  <si>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</si>
  <si>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</si>
  <si>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</si>
  <si>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</si>
  <si>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</si>
  <si>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</si>
  <si>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</si>
  <si>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</si>
  <si>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</si>
  <si>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</si>
  <si>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</si>
  <si>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</si>
  <si>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</si>
  <si>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</si>
  <si>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</si>
  <si>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</si>
  <si>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</si>
  <si>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</si>
  <si>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</si>
  <si>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</si>
  <si>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</si>
  <si>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</si>
  <si>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</si>
  <si>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</si>
  <si>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</si>
  <si>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</si>
  <si>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</si>
  <si>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</si>
  <si>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</si>
  <si>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</si>
  <si>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</si>
  <si>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</si>
  <si>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</si>
  <si>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</si>
  <si>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</si>
  <si>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</si>
  <si>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</si>
  <si>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</si>
  <si>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</si>
  <si>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</si>
  <si>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</si>
  <si>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</si>
  <si>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</si>
  <si>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</si>
  <si>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</si>
  <si>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</si>
  <si>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</si>
  <si>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</si>
  <si>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</si>
  <si>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</si>
  <si>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Dr. Austine Bitek</t>
  </si>
  <si>
    <t>Zoonotic Disease Unit</t>
  </si>
  <si>
    <t>Veterinary Epidemiologist</t>
  </si>
  <si>
    <t>Dr. Eric Osoro</t>
  </si>
  <si>
    <t>Medical Epidemiologist</t>
  </si>
  <si>
    <t>Rabies control act chapter 365, Public Heath Act 242</t>
  </si>
  <si>
    <t>Surveillance is mainly passive</t>
  </si>
  <si>
    <t>Not been done. Being planned</t>
  </si>
  <si>
    <t>Revised in 2012</t>
  </si>
  <si>
    <t>OVI in South Africa</t>
  </si>
  <si>
    <t>Central Veterinary Laboratory</t>
  </si>
  <si>
    <t>Regional Veterinary Investigation laboratory</t>
  </si>
  <si>
    <t xml:space="preserve">Regional Veterinary Investigation laboratory </t>
  </si>
  <si>
    <t xml:space="preserve">samples tested less than 200 </t>
  </si>
  <si>
    <t>More than 50 samples</t>
  </si>
  <si>
    <t>Reports shared timely with stakeholders</t>
  </si>
  <si>
    <t>Being planned for pilot areas</t>
  </si>
  <si>
    <t>Draf Communication plan developed</t>
  </si>
  <si>
    <t>Routine annual vaccinations being carried out</t>
  </si>
  <si>
    <t>ownerless dogs are culled</t>
  </si>
  <si>
    <t>Schools children, religious leaders, community leaders etc</t>
  </si>
  <si>
    <t xml:space="preserve">Being planned </t>
  </si>
  <si>
    <t>None</t>
  </si>
  <si>
    <t>Readily available - most in private health facilities</t>
  </si>
  <si>
    <t>Already phased out</t>
  </si>
  <si>
    <t>Conducted in 1 out of 5 counties</t>
  </si>
  <si>
    <t>local and interantional partners during development of the strategy</t>
  </si>
  <si>
    <t xml:space="preserve">Being set up </t>
  </si>
  <si>
    <t>ZTWG meetings</t>
  </si>
  <si>
    <t>Strategy launched and endorsed</t>
  </si>
  <si>
    <t>Not very frequent (Ad hoc)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</si>
</sst>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showGridLines="0" zoomScaleNormal="100" workbookViewId="0">
      <selection activeCell="A3" sqref="A3"/>
    </sheetView>
  </sheetViews>
  <sheetFormatPr baseColWidth="10" defaultColWidth="8.83203125" defaultRowHeight="15"/>
  <sheetData>
    <row r="1" spans="1:1" ht="19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topLeftCell="B14" workbookViewId="0">
      <selection activeCell="E19" sqref="E19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71.6640625" style="208" customWidth="1"/>
  </cols>
  <sheetData>
    <row r="1" spans="1:7" ht="16">
      <c r="A1" s="14" t="s">
        <v>121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16">
      <c r="A6" s="31">
        <v>1</v>
      </c>
      <c r="B6" s="222"/>
      <c r="C6" s="24" t="s">
        <v>94</v>
      </c>
      <c r="D6" s="169" t="s">
        <v>449</v>
      </c>
      <c r="E6" s="113">
        <v>1</v>
      </c>
      <c r="F6" s="114" t="s">
        <v>494</v>
      </c>
    </row>
    <row r="7" spans="1:7" ht="16">
      <c r="A7" s="31">
        <v>1</v>
      </c>
      <c r="B7" s="222"/>
      <c r="C7" s="24" t="s">
        <v>95</v>
      </c>
      <c r="D7" s="169" t="s">
        <v>450</v>
      </c>
      <c r="E7" s="113">
        <v>0</v>
      </c>
      <c r="F7" s="114" t="s">
        <v>495</v>
      </c>
    </row>
    <row r="8" spans="1:7" ht="32">
      <c r="A8" s="31">
        <v>2</v>
      </c>
      <c r="B8" s="222"/>
      <c r="C8" s="24" t="s">
        <v>98</v>
      </c>
      <c r="D8" s="97"/>
      <c r="E8" s="113">
        <v>1</v>
      </c>
      <c r="F8" s="114" t="s">
        <v>496</v>
      </c>
    </row>
    <row r="9" spans="1:7" ht="16">
      <c r="A9" s="31">
        <v>2</v>
      </c>
      <c r="B9" s="222"/>
      <c r="C9" s="41" t="s">
        <v>101</v>
      </c>
      <c r="D9" s="97"/>
      <c r="E9" s="113">
        <v>1</v>
      </c>
      <c r="F9" s="114"/>
    </row>
    <row r="10" spans="1:7" ht="48">
      <c r="A10" s="30">
        <v>1</v>
      </c>
      <c r="B10" s="221" t="s">
        <v>107</v>
      </c>
      <c r="C10" s="42" t="s">
        <v>96</v>
      </c>
      <c r="D10" s="98"/>
      <c r="E10" s="115">
        <v>1</v>
      </c>
      <c r="F10" s="116" t="s">
        <v>497</v>
      </c>
    </row>
    <row r="11" spans="1:7" ht="32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8">
      <c r="A12" s="31">
        <v>2</v>
      </c>
      <c r="B12" s="222"/>
      <c r="C12" s="41" t="s">
        <v>99</v>
      </c>
      <c r="D12" s="207" t="s">
        <v>451</v>
      </c>
      <c r="E12" s="113">
        <v>1</v>
      </c>
      <c r="F12" s="114"/>
    </row>
    <row r="13" spans="1:7" ht="16">
      <c r="A13" s="31">
        <v>2</v>
      </c>
      <c r="B13" s="222"/>
      <c r="C13" s="41" t="s">
        <v>100</v>
      </c>
      <c r="D13" s="97"/>
      <c r="E13" s="113">
        <v>1</v>
      </c>
      <c r="F13" s="114"/>
    </row>
    <row r="14" spans="1:7" ht="16">
      <c r="A14" s="31">
        <v>3</v>
      </c>
      <c r="B14" s="222"/>
      <c r="C14" s="41" t="s">
        <v>135</v>
      </c>
      <c r="D14" s="97" t="s">
        <v>137</v>
      </c>
      <c r="E14" s="113">
        <v>1</v>
      </c>
      <c r="F14" s="114" t="s">
        <v>498</v>
      </c>
    </row>
    <row r="15" spans="1:7" ht="32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32">
      <c r="A16" s="31">
        <v>3</v>
      </c>
      <c r="B16" s="222"/>
      <c r="C16" s="41" t="s">
        <v>102</v>
      </c>
      <c r="D16" s="97"/>
      <c r="E16" s="113">
        <v>1</v>
      </c>
      <c r="F16" s="114"/>
    </row>
    <row r="17" spans="1:6" ht="32">
      <c r="A17" s="32">
        <v>4</v>
      </c>
      <c r="B17" s="223"/>
      <c r="C17" s="43" t="s">
        <v>452</v>
      </c>
      <c r="D17" s="99"/>
      <c r="E17" s="117">
        <v>1</v>
      </c>
      <c r="F17" s="118"/>
    </row>
    <row r="18" spans="1:6" ht="32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2">
      <c r="A19" s="32">
        <v>4</v>
      </c>
      <c r="B19" s="223"/>
      <c r="C19" s="25" t="s">
        <v>104</v>
      </c>
      <c r="D19" s="99"/>
      <c r="E19" s="117">
        <v>1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900-000000000000}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H30"/>
  <sheetViews>
    <sheetView topLeftCell="A3" workbookViewId="0">
      <selection activeCell="A3" sqref="A3"/>
    </sheetView>
  </sheetViews>
  <sheetFormatPr baseColWidth="10" defaultColWidth="8.83203125" defaultRowHeight="15"/>
  <cols>
    <col min="1" max="1" width="36.6640625" customWidth="1"/>
    <col min="2" max="3" width="15.83203125" customWidth="1"/>
    <col min="4" max="4" width="11" customWidth="1"/>
    <col min="5" max="5" width="29" customWidth="1"/>
    <col min="6" max="6" width="15.83203125" customWidth="1"/>
    <col min="7" max="7" width="15.83203125" style="172" customWidth="1"/>
    <col min="8" max="8" width="16.6640625" style="172" customWidth="1"/>
  </cols>
  <sheetData>
    <row r="1" spans="1:8" ht="19">
      <c r="A1" s="109" t="s">
        <v>148</v>
      </c>
      <c r="E1" s="234" t="str">
        <f>'SUMMARY (Stage)'!E1</f>
        <v>KENYA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2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0</v>
      </c>
      <c r="C9" s="160">
        <f>SUM(Legislation!E:E)</f>
        <v>12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1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4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4</v>
      </c>
      <c r="C12" s="160">
        <f>SUM('Data coll &amp; ax'!E:E)</f>
        <v>5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5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25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3</v>
      </c>
      <c r="C15" s="160">
        <f>SUM('Lab dx'!E:E)</f>
        <v>7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5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19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9</v>
      </c>
      <c r="C18" s="160">
        <f>SUM(IEC!E:E)</f>
        <v>9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12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7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13</v>
      </c>
      <c r="C21" s="160">
        <f>SUM('Prev &amp; Ctrl'!E:E)</f>
        <v>12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7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2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1</v>
      </c>
      <c r="C24" s="160">
        <f>SUM('Dog popn'!E:E)</f>
        <v>2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4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1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4</v>
      </c>
      <c r="C27" s="160">
        <f>SUM('Cross-cutting issues'!E:E)</f>
        <v>11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5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C11" sqref="C11"/>
    </sheetView>
  </sheetViews>
  <sheetFormatPr baseColWidth="10" defaultColWidth="9.1640625" defaultRowHeight="15"/>
  <cols>
    <col min="1" max="1" width="9.1640625" style="153"/>
    <col min="2" max="3" width="30.5" style="15" customWidth="1"/>
    <col min="4" max="4" width="24.33203125" style="60" hidden="1" customWidth="1"/>
    <col min="5" max="6" width="30.5" style="15" customWidth="1"/>
    <col min="7" max="7" width="24.33203125" style="15" hidden="1" customWidth="1"/>
    <col min="8" max="9" width="30.5" style="15" customWidth="1"/>
    <col min="10" max="10" width="24.33203125" style="15" hidden="1" customWidth="1"/>
    <col min="11" max="12" width="30.5" style="15" customWidth="1"/>
    <col min="13" max="13" width="24.33203125" style="15" hidden="1" customWidth="1"/>
    <col min="14" max="15" width="30.5" style="15" customWidth="1"/>
    <col min="16" max="16" width="24.33203125" style="15" hidden="1" customWidth="1"/>
    <col min="17" max="18" width="30.5" style="15" customWidth="1"/>
    <col min="19" max="19" width="24.33203125" style="15" hidden="1" customWidth="1"/>
    <col min="20" max="21" width="30.5" style="15" customWidth="1"/>
    <col min="22" max="16384" width="9.1640625" style="15"/>
  </cols>
  <sheetData>
    <row r="1" spans="1:21" ht="19">
      <c r="A1" s="109" t="s">
        <v>148</v>
      </c>
      <c r="E1" s="163" t="str">
        <f>IF(ISBLANK('Country profile'!E4:I4),"",UPPER('Country profile'!E4:I4))</f>
        <v>KENYA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0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>Several rabies suspect sample of either animals or humans is submitted to an international rabies reference laboratory for confirmation</v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30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1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/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1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60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/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A rabies communication plan has been developed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Distribution of functional rabies treatment centers in the country (e.g. recording number of patients per day, number of doses currently used)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Intersectoral rabies task force, committee or working group established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0">
      <c r="A12" s="147">
        <f>SUMPRODUCT((STAGE=1)*(STATUS=0))</f>
        <v>0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2</v>
      </c>
      <c r="K12" s="137" t="str">
        <f t="array" ref="K12">IF(ROWS(K$11:K12)&lt;=$J$12,INDEX(IEC!$C$5:$C$22,SMALL(IF(iecstage=1,IF(iecstatus=0,ROW(iecstatus)-ROW(IEC!$E$5)+1)),ROWS(K$11:K12))),"")</f>
        <v>Plans for training of trainers, refresher courses on rabies for professionals in human and animal health have been developed</v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Dog rabies vaccines available and access has been scaled up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2</v>
      </c>
      <c r="T12" s="141" t="str">
        <f t="array" ref="T12">IF(ROWS(T$11:T12)&lt;=$S$12,INDEX('Cross-cutting issues'!$C$5:$C$19,SMALL(IF(crossstage=1,IF(crossstatus=0,ROW(crossstatus)-ROW('Cross-cutting issues'!$E$5)+1)),ROWS(T$11:T12))),"")</f>
        <v>Mechanisms for mobilizing emergency funds in case of an outbreak have been identified</v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60">
      <c r="A13" s="147">
        <f>SUMPRODUCT((STAGE=1)*(STATUS=1))</f>
        <v>7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6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Organization of rabies control activities (at least in pilot areas) have been conducted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3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Based from pilot area experience, a short term rabies action plan has been elaborated and endorsed by relevant stakeholders at national and local levels</v>
      </c>
    </row>
    <row r="14" spans="1:21" s="51" customFormat="1" ht="4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 xml:space="preserve">If there is a legal framework, the framework has been reviewed in terms of how current it is.  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Protocols for coordinated action on reported outbreaks have been elaborated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4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Rabies is defined as a notifiable disease in humans and animals in the framework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Responsible dog ownership and vaccination of both owned and ownerless dogs have been promoted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0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dog keeping and compulsory rabies vaccination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30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>Legislation includes SOPs on outbreak declaration and response</v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0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/>
      </c>
      <c r="C20" s="86" t="str">
        <f t="array" ref="C20">IF(ROWS(C$20:C20)&lt;=$A$22,INDEX(Legislation!$C$5:$C$16,SMALL(IF(STAGE=2,IF(STATUS=1,ROW(STATUS)-ROW(Legislation!$E$5)+1)),ROWS(C$20:C20))),"")</f>
        <v>The animal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A reporting and feedback mechanism between all stakeholders (including local and national, human and animal health offices) has been established</v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Rabies communication plan updated (e.g. Campaigns to promote responsible dog ownership have been expanded to more areas)</v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SOPs on IBCM have been agreed upon, including sharing of information between sectors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/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0">
      <c r="A21" s="147">
        <f>SUMPRODUCT((STAGE=2)*(STATUS=0))</f>
        <v>0</v>
      </c>
      <c r="B21" s="137" t="str">
        <f t="array" ref="B21">IF(ROWS(B$20:B21)&lt;=$A$21,INDEX(Legislation!$C$5:$C$16,SMALL(IF(STAGE=2,IF(STATUS=0,ROW(STATUS)-ROW(Legislation!$E$5)+1)),ROWS(B$20:B21))),"")</f>
        <v/>
      </c>
      <c r="C21" s="87" t="str">
        <f t="array" ref="C21">IF(ROWS(C$20:C21)&lt;=$A$22,INDEX(Legislation!$C$5:$C$16,SMALL(IF(STAGE=2,IF(STATUS=1,ROW(STATUS)-ROW(Legislation!$E$5)+1)),ROWS(C$20:C21))),"")</f>
        <v>The human rabies case definition has been reviewed and was endorsed (intersectoral approach)</v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Collection of health economic data on rabies control, availability of some local or national health economic data to make the case for rabies control investment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2</v>
      </c>
      <c r="K21" s="137" t="str">
        <f t="array" ref="K21">IF(ROWS(K$20:K21)&lt;=$J$21,INDEX(IEC!$C$5:$C$22,SMALL(IF(iecstage=2,IF(iecstatus=0,ROW(iecstatus)-ROW(IEC!$E$5)+1)),ROWS(K$20:K21))),"")</f>
        <v>Training of medical and veterinary personnel has been continued</v>
      </c>
      <c r="L21" s="87" t="str">
        <f t="array" ref="L21">IF(ROWS(L$20:L21)&lt;=$J$22,INDEX(IEC!$C$5:$C$22,SMALL(IF(iecstage=2,IF(iecstatus=1,ROW(iecstatus)-ROW(IEC!$E$5)+1)),ROWS(L$20:L21))),"")</f>
        <v>Public awareness campaigns are directed and adapted to specific target groups</v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Nerve tissue vaccine is being phased out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0</v>
      </c>
      <c r="T21" s="141" t="str">
        <f t="array" ref="T21">IF(ROWS(T$20:T21)&lt;=$S$21,INDEX('Cross-cutting issues'!$C$5:$C$19,SMALL(IF(crossstage=2,IF(crossstatus=0,ROW(crossstatus)-ROW('Cross-cutting issues'!$E$5)+1)),ROWS(T$20:T21))),"")</f>
        <v/>
      </c>
      <c r="U21" s="52" t="str">
        <f t="array" ref="U21">IF(ROWS(U$20:U21)&lt;=$S$22,INDEX('Cross-cutting issues'!$C$5:$C$19,SMALL(IF(crossstage=2,IF(crossstatus=1,ROW(crossstatus)-ROW('Cross-cutting issues'!$E$5)+1)),ROWS(U$20:U21))),"")</f>
        <v>Role of private sector has been explained more in detail.</v>
      </c>
    </row>
    <row r="22" spans="1:21" s="51" customFormat="1" ht="75">
      <c r="A22" s="147">
        <f>SUMPRODUCT((STAGE=2)*(STATUS=1))</f>
        <v>3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>Legal frameworks are in the process of being updated to include specifications on international movements of animals, preferably also compulsory vaccination of dogs</v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2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Only quality dog vaccines in accordance with OIE standards are being used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4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>A national intersectoral programme and strategy for rabies prevention, control and elimination has been drafted and shared with all relevant parties</v>
      </c>
    </row>
    <row r="23" spans="1:21" s="51" customFormat="1" ht="4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Dog vaccination campaigns are regularly implemented in response to human cases and animal outbreaks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>Government resources identified and allocated for rabies control</v>
      </c>
    </row>
    <row r="24" spans="1:21" s="51" customFormat="1" ht="30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/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Modified protocols on criteria for PEP administration in rabies free areas have been developed</v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human rabies interventions (eg PEP monitoring human patients)</v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dog  rabies interventions (eg post-vaccination surveys)</v>
      </c>
    </row>
    <row r="30" spans="1:21" s="51" customFormat="1" ht="60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2</v>
      </c>
      <c r="H30" s="141" t="str">
        <f t="array" ref="H30">IF(ROWS(H$29:H30)&lt;=$G$30,INDEX('Lab dx'!$C$5:$C$14,SMALL(IF(labstage=3,IF(labstatus=0,ROW(labstatus)-ROW('Lab dx'!$E$5)+1)),ROWS(H$29:H30))),"")</f>
        <v>Possibility for characterization of rabies virus variants has been identified (molecular epidemiology) inside or outside the country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3</v>
      </c>
      <c r="K30" s="137" t="str">
        <f t="array" ref="K30">IF(ROWS(K$29:K30)&lt;=$J$30,INDEX(IEC!$C$5:$C$22,SMALL(IF(iecstage=3,IF(iecstatus=0,ROW(iecstatus)-ROW(IEC!$E$5)+1)),ROWS(K$29:K30))),"")</f>
        <v>Continue large scale public awareness campaigns promoting dog vaccination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3</v>
      </c>
      <c r="N30" s="141" t="str">
        <f t="array" ref="N30">IF(ROWS(N$29:N30)&lt;=$M$30,INDEX('Prev &amp; Ctrl'!$C$5:$C$29,SMALL(IF(prevstage=3,IF(prevstatus=0,ROW(prevstatus)-ROW('Prev &amp; Ctrl'!$E$5)+1)),ROWS(N$29:N30))),"")</f>
        <v>Thorough (70% of the total dog population) mass dog vaccination campaigns are conducted as scheduled throughout the country</v>
      </c>
      <c r="O30" s="52" t="str">
        <f t="array" ref="O30">IF(ROWS(O$29:O30)&lt;=$M$31,INDEX('Prev &amp; Ctrl'!$C$5:$C$29,SMALL(IF(prevstage=3,IF(prevstatus=1,ROW(prevstatus)-ROW('Prev &amp; Ctrl'!$E$5)+1)),ROWS(O$29:O30))),"")</f>
        <v>Professionals have been trained in outbreak response and investigation</v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1</v>
      </c>
      <c r="T30" s="141" t="str">
        <f t="array" ref="T30">IF(ROWS(T$29:T30)&lt;=$S$30,INDEX('Cross-cutting issues'!$C$5:$C$19,SMALL(IF(crossstage=3,IF(crossstatus=0,ROW(crossstatus)-ROW('Cross-cutting issues'!$E$5)+1)),ROWS(T$29:T30))),"")</f>
        <v/>
      </c>
      <c r="U30" s="52" t="str">
        <f t="array" ref="U30">IF(ROWS(U$29:U30)&lt;=$S$31,INDEX('Cross-cutting issues'!$C$5:$C$19,SMALL(IF(crossstage=3,IF(crossstatus=1,ROW(crossstatus)-ROW('Cross-cutting issues'!$E$5)+1)),ROWS(U$29:U30))),"")</f>
        <v>The epidemiological situation has been reviewed and national programme and strategy have been adapted as needed</v>
      </c>
    </row>
    <row r="31" spans="1:21" s="51" customFormat="1" ht="4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1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0</v>
      </c>
      <c r="K31" s="137" t="str">
        <f t="array" ref="K31">IF(ROWS(K$29:K31)&lt;=$J$30,INDEX(IEC!$C$5:$C$22,SMALL(IF(iecstage=3,IF(iecstatus=0,ROW(iecstatus)-ROW(IEC!$E$5)+1)),ROWS(K$29:K31))),"")</f>
        <v>Responsible dog ownership promotion has been included into regular rabies awareness campaigns</v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3</v>
      </c>
      <c r="N31" s="141" t="str">
        <f t="array" ref="N31">IF(ROWS(N$29:N31)&lt;=$M$30,INDEX('Prev &amp; Ctrl'!$C$5:$C$29,SMALL(IF(prevstage=3,IF(prevstatus=0,ROW(prevstatus)-ROW('Prev &amp; Ctrl'!$E$5)+1)),ROWS(N$29:N31))),"")</f>
        <v>Facilities for veterinary observation of rabies-suspect biting dog comply with international animal welfare regulations</v>
      </c>
      <c r="O31" s="52" t="str">
        <f t="array" ref="O31">IF(ROWS(O$29:O31)&lt;=$M$31,INDEX('Prev &amp; Ctrl'!$C$5:$C$29,SMALL(IF(prevstage=3,IF(prevstatus=1,ROW(prevstatus)-ROW('Prev &amp; Ctrl'!$E$5)+1)),ROWS(O$29:O31))),"")</f>
        <v>Facilities for veterinary observation of rabies-suspect biting dog have been established in sufficient number</v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2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60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justified otherwise</v>
      </c>
      <c r="O38" s="49" t="str">
        <f t="array" ref="O38">IF(ROWS(O$38:O38)&lt;=$M$40,INDEX('Prev &amp; Ctrl'!$C$5:$C$29,SMALL(IF(prevstage=4,IF(prevstatus=1,ROW(prevstatus)-ROW('Prev &amp; Ctrl'!$E$5)+1)),ROWS(O$38:O38))),"")</f>
        <v/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Dialogue with neighbouring or other countries has started, establishment of a cross-border plan</v>
      </c>
      <c r="U38" s="49" t="str">
        <f t="array" ref="U38">IF(ROWS(U$38:U38)&lt;=$S$40,INDEX('Cross-cutting issues'!$C$5:$C$19,SMALL(IF(crossstage=4,IF(crossstatus=1,ROW(crossstatus)-ROW('Cross-cutting issues'!$E$5)+1)),ROWS(U$38:U38))),"")</f>
        <v>Epidemiology situation (including livestock and wildlife, if applicable) has been reviewed and the national strategy adapted as needed</v>
      </c>
    </row>
    <row r="39" spans="1:21" s="51" customFormat="1" ht="4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5</v>
      </c>
      <c r="N39" s="141" t="str">
        <f t="array" ref="N39">IF(ROWS(N$38:N39)&lt;=$M$39,INDEX('Prev &amp; Ctrl'!$C$5:$C$29,SMALL(IF(prevstage=4,IF(prevstatus=0,ROW(prevstatus)-ROW('Prev &amp; Ctrl'!$E$5)+1)),ROWS(N$38:N39))),"")</f>
        <v>Measures applied in designated dog-rabies free zones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1</v>
      </c>
      <c r="T39" s="141" t="str">
        <f t="array" ref="T39">IF(ROWS(T$38:T39)&lt;=$S$39,INDEX('Cross-cutting issues'!$C$5:$C$19,SMALL(IF(crossstage=4,IF(crossstatus=0,ROW(crossstatus)-ROW('Cross-cutting issues'!$E$5)+1)),ROWS(T$38:T39))),"")</f>
        <v/>
      </c>
      <c r="U39" s="52" t="str">
        <f t="array" ref="U39">IF(ROWS(U$38:U39)&lt;=$S$40,INDEX('Cross-cutting issues'!$C$5:$C$19,SMALL(IF(crossstage=4,IF(crossstatus=1,ROW(crossstatus)-ROW('Cross-cutting issues'!$E$5)+1)),ROWS(U$38:U39))),"")</f>
        <v>Veterinary border inspection and quarantine measures are fully implemented in accordance with national regulations</v>
      </c>
    </row>
    <row r="40" spans="1:21" s="51" customFormat="1" ht="60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0</v>
      </c>
      <c r="N40" s="141" t="str">
        <f t="array" ref="N40">IF(ROWS(N$38:N40)&lt;=$M$39,INDEX('Prev &amp; Ctrl'!$C$5:$C$29,SMALL(IF(prevstage=4,IF(prevstatus=0,ROW(prevstatus)-ROW('Prev &amp; Ctrl'!$E$5)+1)),ROWS(N$38:N40))),"")</f>
        <v>Areas free of dog rabies and absence of human rabies have been assessed and verified in accordance with the national rabies control and prevention strategy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2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30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All professionals at risk of contracting rabies have been immunized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4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>A long-term plan, including emergency response to outbreaks following re-introduction has been developed</v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0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4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30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92"/>
  <sheetViews>
    <sheetView workbookViewId="0">
      <pane ySplit="1" topLeftCell="A39" activePane="bottomLeft" state="frozen"/>
      <selection pane="bottomLeft" activeCell="B47" sqref="B47"/>
    </sheetView>
  </sheetViews>
  <sheetFormatPr baseColWidth="10" defaultColWidth="9.1640625" defaultRowHeight="15"/>
  <cols>
    <col min="1" max="1" width="9.1640625" style="181"/>
    <col min="2" max="2" width="27.1640625" style="182" customWidth="1"/>
    <col min="3" max="3" width="96" style="78" customWidth="1"/>
    <col min="4" max="16384" width="9.16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 ht="16">
      <c r="A2" s="183">
        <v>0</v>
      </c>
      <c r="B2" s="180" t="s">
        <v>34</v>
      </c>
      <c r="C2" s="10" t="s">
        <v>12</v>
      </c>
    </row>
    <row r="3" spans="1:3" ht="16">
      <c r="A3" s="183">
        <v>1</v>
      </c>
      <c r="B3" s="180" t="s">
        <v>34</v>
      </c>
      <c r="C3" s="10" t="s">
        <v>142</v>
      </c>
    </row>
    <row r="4" spans="1:3" ht="16">
      <c r="A4" s="183">
        <v>2</v>
      </c>
      <c r="B4" s="180" t="s">
        <v>34</v>
      </c>
      <c r="C4" s="10" t="s">
        <v>144</v>
      </c>
    </row>
    <row r="5" spans="1:3" ht="16">
      <c r="A5" s="183">
        <v>0</v>
      </c>
      <c r="B5" s="180" t="s">
        <v>34</v>
      </c>
      <c r="C5" s="10" t="s">
        <v>14</v>
      </c>
    </row>
    <row r="6" spans="1:3" ht="16">
      <c r="A6" s="183">
        <v>1</v>
      </c>
      <c r="B6" s="180" t="s">
        <v>34</v>
      </c>
      <c r="C6" s="10" t="s">
        <v>143</v>
      </c>
    </row>
    <row r="7" spans="1:3" ht="16">
      <c r="A7" s="183">
        <v>2</v>
      </c>
      <c r="B7" s="180" t="s">
        <v>34</v>
      </c>
      <c r="C7" s="10" t="s">
        <v>145</v>
      </c>
    </row>
    <row r="8" spans="1:3" ht="16">
      <c r="A8" s="183">
        <v>1</v>
      </c>
      <c r="B8" s="180" t="s">
        <v>34</v>
      </c>
      <c r="C8" s="10" t="s">
        <v>5</v>
      </c>
    </row>
    <row r="9" spans="1:3" ht="16">
      <c r="A9" s="183">
        <v>1</v>
      </c>
      <c r="B9" s="180" t="s">
        <v>34</v>
      </c>
      <c r="C9" s="10" t="s">
        <v>6</v>
      </c>
    </row>
    <row r="10" spans="1:3" ht="16">
      <c r="A10" s="183">
        <v>1</v>
      </c>
      <c r="B10" s="180" t="s">
        <v>34</v>
      </c>
      <c r="C10" s="184" t="s">
        <v>16</v>
      </c>
    </row>
    <row r="11" spans="1:3" ht="16">
      <c r="A11" s="183">
        <v>1</v>
      </c>
      <c r="B11" s="180" t="s">
        <v>34</v>
      </c>
      <c r="C11" s="184" t="s">
        <v>8</v>
      </c>
    </row>
    <row r="12" spans="1:3" ht="16">
      <c r="A12" s="183">
        <v>1</v>
      </c>
      <c r="B12" s="180" t="s">
        <v>34</v>
      </c>
      <c r="C12" s="184" t="s">
        <v>7</v>
      </c>
    </row>
    <row r="13" spans="1:3" ht="32">
      <c r="A13" s="183">
        <v>2</v>
      </c>
      <c r="B13" s="180" t="s">
        <v>34</v>
      </c>
      <c r="C13" s="10" t="s">
        <v>10</v>
      </c>
    </row>
    <row r="14" spans="1:3" ht="16">
      <c r="A14" s="183">
        <v>1</v>
      </c>
      <c r="B14" s="185" t="s">
        <v>35</v>
      </c>
      <c r="C14" s="186" t="s">
        <v>24</v>
      </c>
    </row>
    <row r="15" spans="1:3" ht="16">
      <c r="A15" s="183">
        <v>1</v>
      </c>
      <c r="B15" s="185" t="s">
        <v>35</v>
      </c>
      <c r="C15" s="186" t="s">
        <v>25</v>
      </c>
    </row>
    <row r="16" spans="1:3" ht="16">
      <c r="A16" s="183">
        <v>1</v>
      </c>
      <c r="B16" s="185" t="s">
        <v>35</v>
      </c>
      <c r="C16" s="186" t="s">
        <v>20</v>
      </c>
    </row>
    <row r="17" spans="1:3" ht="16">
      <c r="A17" s="183">
        <v>2</v>
      </c>
      <c r="B17" s="185" t="s">
        <v>35</v>
      </c>
      <c r="C17" s="187" t="s">
        <v>17</v>
      </c>
    </row>
    <row r="18" spans="1:3" ht="32">
      <c r="A18" s="183">
        <v>2</v>
      </c>
      <c r="B18" s="185" t="s">
        <v>35</v>
      </c>
      <c r="C18" s="187" t="s">
        <v>124</v>
      </c>
    </row>
    <row r="19" spans="1:3" ht="16">
      <c r="A19" s="183">
        <v>3</v>
      </c>
      <c r="B19" s="185" t="s">
        <v>35</v>
      </c>
      <c r="C19" s="186" t="s">
        <v>22</v>
      </c>
    </row>
    <row r="20" spans="1:3" ht="16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 ht="16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2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 ht="16">
      <c r="A26" s="183">
        <v>2</v>
      </c>
      <c r="B26" s="188" t="s">
        <v>42</v>
      </c>
      <c r="C26" s="184" t="s">
        <v>30</v>
      </c>
    </row>
    <row r="27" spans="1:3" ht="16">
      <c r="A27" s="183">
        <v>3</v>
      </c>
      <c r="B27" s="188" t="s">
        <v>42</v>
      </c>
      <c r="C27" s="189" t="s">
        <v>39</v>
      </c>
    </row>
    <row r="28" spans="1:3" ht="16">
      <c r="A28" s="183">
        <v>3</v>
      </c>
      <c r="B28" s="188" t="s">
        <v>42</v>
      </c>
      <c r="C28" s="189" t="s">
        <v>40</v>
      </c>
    </row>
    <row r="29" spans="1:3" ht="16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16">
      <c r="A31" s="183">
        <v>4</v>
      </c>
      <c r="B31" s="188" t="s">
        <v>42</v>
      </c>
      <c r="C31" s="10" t="s">
        <v>32</v>
      </c>
    </row>
    <row r="32" spans="1:3" ht="32">
      <c r="A32" s="183">
        <v>5</v>
      </c>
      <c r="B32" s="188" t="s">
        <v>42</v>
      </c>
      <c r="C32" s="10" t="s">
        <v>33</v>
      </c>
    </row>
    <row r="33" spans="1:3" ht="16">
      <c r="A33" s="183">
        <v>0</v>
      </c>
      <c r="B33" s="190" t="s">
        <v>435</v>
      </c>
      <c r="C33" s="10" t="s">
        <v>44</v>
      </c>
    </row>
    <row r="34" spans="1:3" ht="32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 ht="16">
      <c r="A36" s="191">
        <v>1</v>
      </c>
      <c r="B36" s="190" t="s">
        <v>435</v>
      </c>
      <c r="C36" s="189" t="s">
        <v>59</v>
      </c>
    </row>
    <row r="37" spans="1:3" ht="32">
      <c r="A37" s="191">
        <v>2</v>
      </c>
      <c r="B37" s="190" t="s">
        <v>435</v>
      </c>
      <c r="C37" s="189" t="s">
        <v>48</v>
      </c>
    </row>
    <row r="38" spans="1:3" ht="16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2">
      <c r="A40" s="183">
        <v>1</v>
      </c>
      <c r="B40" s="190" t="s">
        <v>435</v>
      </c>
      <c r="C40" s="10" t="s">
        <v>58</v>
      </c>
    </row>
    <row r="41" spans="1:3" ht="16">
      <c r="A41" s="183">
        <v>1</v>
      </c>
      <c r="B41" s="190" t="s">
        <v>435</v>
      </c>
      <c r="C41" s="10" t="s">
        <v>53</v>
      </c>
    </row>
    <row r="42" spans="1:3" ht="16">
      <c r="A42" s="183">
        <v>1</v>
      </c>
      <c r="B42" s="190" t="s">
        <v>435</v>
      </c>
      <c r="C42" s="10" t="s">
        <v>61</v>
      </c>
    </row>
    <row r="43" spans="1:3" ht="16">
      <c r="A43" s="191">
        <v>1</v>
      </c>
      <c r="B43" s="190" t="s">
        <v>435</v>
      </c>
      <c r="C43" s="189" t="s">
        <v>60</v>
      </c>
    </row>
    <row r="44" spans="1:3" ht="16">
      <c r="A44" s="191">
        <v>2</v>
      </c>
      <c r="B44" s="190" t="s">
        <v>435</v>
      </c>
      <c r="C44" s="189" t="s">
        <v>49</v>
      </c>
    </row>
    <row r="45" spans="1:3" ht="16">
      <c r="A45" s="191">
        <v>3</v>
      </c>
      <c r="B45" s="190" t="s">
        <v>435</v>
      </c>
      <c r="C45" s="192" t="s">
        <v>55</v>
      </c>
    </row>
    <row r="46" spans="1:3" ht="16">
      <c r="A46" s="191">
        <v>3</v>
      </c>
      <c r="B46" s="190" t="s">
        <v>438</v>
      </c>
      <c r="C46" s="10" t="s">
        <v>43</v>
      </c>
    </row>
    <row r="47" spans="1:3" ht="16">
      <c r="A47" s="191">
        <v>4</v>
      </c>
      <c r="B47" s="190" t="s">
        <v>435</v>
      </c>
      <c r="C47" s="10" t="s">
        <v>51</v>
      </c>
    </row>
    <row r="48" spans="1:3" ht="16">
      <c r="A48" s="191">
        <v>5</v>
      </c>
      <c r="B48" s="190" t="s">
        <v>435</v>
      </c>
      <c r="C48" s="10" t="s">
        <v>52</v>
      </c>
    </row>
    <row r="49" spans="1:3" ht="16">
      <c r="A49" s="183">
        <v>1</v>
      </c>
      <c r="B49" s="190" t="s">
        <v>435</v>
      </c>
      <c r="C49" s="10" t="s">
        <v>45</v>
      </c>
    </row>
    <row r="50" spans="1:3" ht="16">
      <c r="A50" s="183">
        <v>2</v>
      </c>
      <c r="B50" s="190" t="s">
        <v>435</v>
      </c>
      <c r="C50" s="184" t="s">
        <v>47</v>
      </c>
    </row>
    <row r="51" spans="1:3" ht="16">
      <c r="A51" s="193">
        <v>1</v>
      </c>
      <c r="B51" s="194" t="s">
        <v>436</v>
      </c>
      <c r="C51" s="189" t="s">
        <v>67</v>
      </c>
    </row>
    <row r="52" spans="1:3" ht="32">
      <c r="A52" s="193">
        <v>1</v>
      </c>
      <c r="B52" s="194" t="s">
        <v>436</v>
      </c>
      <c r="C52" s="184" t="s">
        <v>68</v>
      </c>
    </row>
    <row r="53" spans="1:3" ht="16">
      <c r="A53" s="193">
        <v>2</v>
      </c>
      <c r="B53" s="194" t="s">
        <v>436</v>
      </c>
      <c r="C53" s="184" t="s">
        <v>85</v>
      </c>
    </row>
    <row r="54" spans="1:3" ht="16">
      <c r="A54" s="193">
        <v>2</v>
      </c>
      <c r="B54" s="194" t="s">
        <v>436</v>
      </c>
      <c r="C54" s="195" t="s">
        <v>70</v>
      </c>
    </row>
    <row r="55" spans="1:3" ht="32">
      <c r="A55" s="196">
        <v>3</v>
      </c>
      <c r="B55" s="194" t="s">
        <v>436</v>
      </c>
      <c r="C55" s="189" t="s">
        <v>432</v>
      </c>
    </row>
    <row r="56" spans="1:3" ht="16">
      <c r="A56" s="196">
        <v>4</v>
      </c>
      <c r="B56" s="194" t="s">
        <v>436</v>
      </c>
      <c r="C56" s="189" t="s">
        <v>78</v>
      </c>
    </row>
    <row r="57" spans="1:3" ht="16">
      <c r="A57" s="196">
        <v>5</v>
      </c>
      <c r="B57" s="194" t="s">
        <v>436</v>
      </c>
      <c r="C57" s="195" t="s">
        <v>83</v>
      </c>
    </row>
    <row r="58" spans="1:3" ht="16">
      <c r="A58" s="196">
        <v>1</v>
      </c>
      <c r="B58" s="194" t="s">
        <v>436</v>
      </c>
      <c r="C58" s="197" t="s">
        <v>69</v>
      </c>
    </row>
    <row r="59" spans="1:3" ht="16">
      <c r="A59" s="193">
        <v>2</v>
      </c>
      <c r="B59" s="194" t="s">
        <v>436</v>
      </c>
      <c r="C59" s="198" t="s">
        <v>71</v>
      </c>
    </row>
    <row r="60" spans="1:3" ht="16">
      <c r="A60" s="193">
        <v>2</v>
      </c>
      <c r="B60" s="194" t="s">
        <v>436</v>
      </c>
      <c r="C60" s="198" t="s">
        <v>72</v>
      </c>
    </row>
    <row r="61" spans="1:3" ht="32">
      <c r="A61" s="193">
        <v>3</v>
      </c>
      <c r="B61" s="194" t="s">
        <v>436</v>
      </c>
      <c r="C61" s="10" t="s">
        <v>122</v>
      </c>
    </row>
    <row r="62" spans="1:3" ht="16">
      <c r="A62" s="193">
        <v>4</v>
      </c>
      <c r="B62" s="194" t="s">
        <v>436</v>
      </c>
      <c r="C62" s="10" t="s">
        <v>77</v>
      </c>
    </row>
    <row r="63" spans="1:3" ht="16">
      <c r="A63" s="196">
        <v>5</v>
      </c>
      <c r="B63" s="194" t="s">
        <v>436</v>
      </c>
      <c r="C63" s="10" t="s">
        <v>81</v>
      </c>
    </row>
    <row r="64" spans="1:3" ht="16">
      <c r="A64" s="196">
        <v>1</v>
      </c>
      <c r="B64" s="194" t="s">
        <v>436</v>
      </c>
      <c r="C64" s="10" t="s">
        <v>65</v>
      </c>
    </row>
    <row r="65" spans="1:3" ht="16">
      <c r="A65" s="196">
        <v>1</v>
      </c>
      <c r="B65" s="194" t="s">
        <v>436</v>
      </c>
      <c r="C65" s="10" t="s">
        <v>66</v>
      </c>
    </row>
    <row r="66" spans="1:3" ht="16">
      <c r="A66" s="196">
        <v>2</v>
      </c>
      <c r="B66" s="194" t="s">
        <v>436</v>
      </c>
      <c r="C66" s="198" t="s">
        <v>73</v>
      </c>
    </row>
    <row r="67" spans="1:3" ht="16">
      <c r="A67" s="199">
        <v>2</v>
      </c>
      <c r="B67" s="194" t="s">
        <v>436</v>
      </c>
      <c r="C67" s="198" t="s">
        <v>74</v>
      </c>
    </row>
    <row r="68" spans="1:3" ht="16">
      <c r="A68" s="199">
        <v>3</v>
      </c>
      <c r="B68" s="194" t="s">
        <v>436</v>
      </c>
      <c r="C68" s="10" t="s">
        <v>75</v>
      </c>
    </row>
    <row r="69" spans="1:3" ht="16">
      <c r="A69" s="193">
        <v>3</v>
      </c>
      <c r="B69" s="194" t="s">
        <v>436</v>
      </c>
      <c r="C69" s="189" t="s">
        <v>89</v>
      </c>
    </row>
    <row r="70" spans="1:3" ht="16">
      <c r="A70" s="193">
        <v>3</v>
      </c>
      <c r="B70" s="194" t="s">
        <v>436</v>
      </c>
      <c r="C70" s="189" t="s">
        <v>88</v>
      </c>
    </row>
    <row r="71" spans="1:3" ht="16">
      <c r="A71" s="193">
        <v>4</v>
      </c>
      <c r="B71" s="194" t="s">
        <v>436</v>
      </c>
      <c r="C71" s="10" t="s">
        <v>84</v>
      </c>
    </row>
    <row r="72" spans="1:3" ht="32">
      <c r="A72" s="193">
        <v>4</v>
      </c>
      <c r="B72" s="194" t="s">
        <v>436</v>
      </c>
      <c r="C72" s="10" t="s">
        <v>76</v>
      </c>
    </row>
    <row r="73" spans="1:3" ht="16">
      <c r="A73" s="193">
        <v>4</v>
      </c>
      <c r="B73" s="194" t="s">
        <v>436</v>
      </c>
      <c r="C73" s="10" t="s">
        <v>79</v>
      </c>
    </row>
    <row r="74" spans="1:3" ht="16">
      <c r="A74" s="193">
        <v>4</v>
      </c>
      <c r="B74" s="194" t="s">
        <v>436</v>
      </c>
      <c r="C74" s="10" t="s">
        <v>80</v>
      </c>
    </row>
    <row r="75" spans="1:3" ht="16">
      <c r="A75" s="193">
        <v>5</v>
      </c>
      <c r="B75" s="194" t="s">
        <v>436</v>
      </c>
      <c r="C75" s="10" t="s">
        <v>82</v>
      </c>
    </row>
    <row r="76" spans="1:3" ht="16">
      <c r="A76" s="183">
        <v>1</v>
      </c>
      <c r="B76" s="200" t="s">
        <v>437</v>
      </c>
      <c r="C76" s="10" t="s">
        <v>91</v>
      </c>
    </row>
    <row r="77" spans="1:3" ht="16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 ht="16">
      <c r="A79" s="183">
        <v>1</v>
      </c>
      <c r="B79" s="188" t="s">
        <v>111</v>
      </c>
      <c r="C79" s="10" t="s">
        <v>94</v>
      </c>
    </row>
    <row r="80" spans="1:3" ht="16">
      <c r="A80" s="183">
        <v>1</v>
      </c>
      <c r="B80" s="188" t="s">
        <v>111</v>
      </c>
      <c r="C80" s="10" t="s">
        <v>95</v>
      </c>
    </row>
    <row r="81" spans="1:3" ht="16">
      <c r="A81" s="183">
        <v>2</v>
      </c>
      <c r="B81" s="188" t="s">
        <v>111</v>
      </c>
      <c r="C81" s="10" t="s">
        <v>98</v>
      </c>
    </row>
    <row r="82" spans="1:3" ht="16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 ht="16">
      <c r="A84" s="183">
        <v>1</v>
      </c>
      <c r="B84" s="188" t="s">
        <v>111</v>
      </c>
      <c r="C84" s="189" t="s">
        <v>97</v>
      </c>
    </row>
    <row r="85" spans="1:3" ht="32">
      <c r="A85" s="183">
        <v>2</v>
      </c>
      <c r="B85" s="188" t="s">
        <v>111</v>
      </c>
      <c r="C85" s="189" t="s">
        <v>99</v>
      </c>
    </row>
    <row r="86" spans="1:3" ht="16">
      <c r="A86" s="183">
        <v>2</v>
      </c>
      <c r="B86" s="188" t="s">
        <v>111</v>
      </c>
      <c r="C86" s="189" t="s">
        <v>100</v>
      </c>
    </row>
    <row r="87" spans="1:3" ht="16">
      <c r="A87" s="183">
        <v>3</v>
      </c>
      <c r="B87" s="188" t="s">
        <v>111</v>
      </c>
      <c r="C87" s="189" t="s">
        <v>135</v>
      </c>
    </row>
    <row r="88" spans="1:3" ht="16">
      <c r="A88" s="183">
        <v>3</v>
      </c>
      <c r="B88" s="188" t="s">
        <v>111</v>
      </c>
      <c r="C88" s="189" t="s">
        <v>136</v>
      </c>
    </row>
    <row r="89" spans="1:3" ht="16">
      <c r="A89" s="183">
        <v>3</v>
      </c>
      <c r="B89" s="188" t="s">
        <v>111</v>
      </c>
      <c r="C89" s="189" t="s">
        <v>102</v>
      </c>
    </row>
    <row r="90" spans="1:3" ht="16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16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J15"/>
  <sheetViews>
    <sheetView showGridLines="0" tabSelected="1" workbookViewId="0">
      <selection activeCell="F6" sqref="F6:I6"/>
    </sheetView>
  </sheetViews>
  <sheetFormatPr baseColWidth="10" defaultColWidth="8.83203125" defaultRowHeight="15"/>
  <cols>
    <col min="3" max="3" width="3.1640625" style="110" customWidth="1"/>
    <col min="4" max="4" width="7.5" style="110" customWidth="1"/>
    <col min="5" max="5" width="7.33203125" customWidth="1"/>
  </cols>
  <sheetData>
    <row r="4" spans="3:10" ht="26.25" customHeight="1">
      <c r="C4" s="217" t="s">
        <v>149</v>
      </c>
      <c r="D4" s="218"/>
      <c r="E4" s="215" t="s">
        <v>278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470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469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 t="s">
        <v>471</v>
      </c>
      <c r="G10" s="214"/>
      <c r="H10" s="214"/>
      <c r="I10" s="214"/>
    </row>
    <row r="11" spans="3:10" ht="26.25" customHeight="1">
      <c r="D11" s="212" t="s">
        <v>151</v>
      </c>
      <c r="E11" s="213"/>
      <c r="F11" s="214" t="s">
        <v>472</v>
      </c>
      <c r="G11" s="214"/>
      <c r="H11" s="214"/>
      <c r="I11" s="214"/>
    </row>
    <row r="12" spans="3:10" ht="26.25" customHeight="1">
      <c r="D12" s="212" t="s">
        <v>152</v>
      </c>
      <c r="E12" s="213"/>
      <c r="F12" s="214" t="s">
        <v>469</v>
      </c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 xr:uid="{00000000-0002-0000-0100-000000000000}">
      <formula1>COUNTRY</formula1>
    </dataValidation>
    <dataValidation type="date" showErrorMessage="1" error="Please enter a valid date" sqref="F14:I14" xr:uid="{00000000-0002-0000-0100-000001000000}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7"/>
  <sheetViews>
    <sheetView workbookViewId="0">
      <selection sqref="A1:A1048576"/>
    </sheetView>
  </sheetViews>
  <sheetFormatPr baseColWidth="10" defaultColWidth="8.83203125" defaultRowHeight="15"/>
  <cols>
    <col min="1" max="1" width="24.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workbookViewId="0">
      <selection activeCell="F14" sqref="F14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style="5" customWidth="1"/>
    <col min="6" max="6" width="38.83203125" customWidth="1"/>
    <col min="7" max="7" width="79.5" style="208" customWidth="1"/>
  </cols>
  <sheetData>
    <row r="1" spans="1:7" ht="16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ht="16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2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2">
      <c r="A7" s="21">
        <v>2</v>
      </c>
      <c r="B7" s="223"/>
      <c r="C7" s="25" t="s">
        <v>144</v>
      </c>
      <c r="D7" s="22" t="s">
        <v>113</v>
      </c>
      <c r="E7" s="117">
        <v>1</v>
      </c>
      <c r="F7" s="133"/>
      <c r="G7" s="208"/>
    </row>
    <row r="8" spans="1:7" s="17" customFormat="1" ht="16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2">
      <c r="A9" s="20">
        <v>1</v>
      </c>
      <c r="B9" s="222"/>
      <c r="C9" s="24" t="s">
        <v>143</v>
      </c>
      <c r="D9" s="10" t="s">
        <v>112</v>
      </c>
      <c r="E9" s="113">
        <v>1</v>
      </c>
      <c r="F9" s="132"/>
      <c r="G9" s="208"/>
    </row>
    <row r="10" spans="1:7" s="17" customFormat="1" ht="32">
      <c r="A10" s="21">
        <v>2</v>
      </c>
      <c r="B10" s="223"/>
      <c r="C10" s="25" t="s">
        <v>145</v>
      </c>
      <c r="D10" s="22" t="s">
        <v>113</v>
      </c>
      <c r="E10" s="117">
        <v>1</v>
      </c>
      <c r="F10" s="133"/>
      <c r="G10" s="208"/>
    </row>
    <row r="11" spans="1:7" s="17" customFormat="1" ht="16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 t="s">
        <v>473</v>
      </c>
      <c r="G11" s="208"/>
    </row>
    <row r="12" spans="1:7" s="17" customFormat="1" ht="32">
      <c r="A12" s="20">
        <v>1</v>
      </c>
      <c r="B12" s="222"/>
      <c r="C12" s="24" t="s">
        <v>6</v>
      </c>
      <c r="D12" s="10" t="s">
        <v>9</v>
      </c>
      <c r="E12" s="113">
        <v>1</v>
      </c>
      <c r="F12" s="132" t="s">
        <v>476</v>
      </c>
      <c r="G12" s="208"/>
    </row>
    <row r="13" spans="1:7" s="17" customFormat="1" ht="32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16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16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8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 xr:uid="{00000000-0002-0000-03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7"/>
  <sheetViews>
    <sheetView topLeftCell="A5" workbookViewId="0">
      <selection activeCell="F12" sqref="F12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66.5" style="208" customWidth="1"/>
  </cols>
  <sheetData>
    <row r="1" spans="1:7" ht="16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32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2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2">
      <c r="A8" s="31">
        <v>2</v>
      </c>
      <c r="B8" s="222"/>
      <c r="C8" s="35" t="s">
        <v>17</v>
      </c>
      <c r="D8" s="10" t="s">
        <v>422</v>
      </c>
      <c r="E8" s="113">
        <v>1</v>
      </c>
      <c r="F8" s="132"/>
    </row>
    <row r="9" spans="1:7" ht="48">
      <c r="A9" s="31">
        <v>2</v>
      </c>
      <c r="B9" s="222"/>
      <c r="C9" s="35" t="s">
        <v>124</v>
      </c>
      <c r="D9" s="39" t="s">
        <v>127</v>
      </c>
      <c r="E9" s="113">
        <v>0</v>
      </c>
      <c r="F9" s="132"/>
    </row>
    <row r="10" spans="1:7" ht="16">
      <c r="A10" s="31">
        <v>3</v>
      </c>
      <c r="B10" s="222"/>
      <c r="C10" s="34" t="s">
        <v>22</v>
      </c>
      <c r="D10" s="10"/>
      <c r="E10" s="113">
        <v>0</v>
      </c>
      <c r="F10" s="132" t="s">
        <v>474</v>
      </c>
    </row>
    <row r="11" spans="1:7" ht="16">
      <c r="A11" s="32">
        <v>5</v>
      </c>
      <c r="B11" s="223"/>
      <c r="C11" s="36" t="s">
        <v>19</v>
      </c>
      <c r="D11" s="22"/>
      <c r="E11" s="117">
        <v>1</v>
      </c>
      <c r="F11" s="133"/>
    </row>
    <row r="12" spans="1:7" ht="48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 t="s">
        <v>475</v>
      </c>
    </row>
    <row r="13" spans="1:7" ht="32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4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6"/>
  <sheetViews>
    <sheetView topLeftCell="A4" workbookViewId="0">
      <selection activeCell="F14" sqref="F14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56.1640625" style="208" customWidth="1"/>
  </cols>
  <sheetData>
    <row r="1" spans="1:7" ht="16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2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477</v>
      </c>
      <c r="G5" s="208"/>
    </row>
    <row r="6" spans="1:7" s="17" customFormat="1" ht="48">
      <c r="A6" s="28">
        <v>0</v>
      </c>
      <c r="B6" s="222"/>
      <c r="C6" s="41" t="s">
        <v>27</v>
      </c>
      <c r="D6" s="39" t="s">
        <v>439</v>
      </c>
      <c r="E6" s="113">
        <v>0</v>
      </c>
      <c r="F6" s="128"/>
      <c r="G6" s="208"/>
    </row>
    <row r="7" spans="1:7" s="17" customFormat="1" ht="32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478</v>
      </c>
      <c r="G7" s="208"/>
    </row>
    <row r="8" spans="1:7" s="17" customFormat="1" ht="32">
      <c r="A8" s="28">
        <v>2</v>
      </c>
      <c r="B8" s="222"/>
      <c r="C8" s="26" t="s">
        <v>30</v>
      </c>
      <c r="D8" s="28" t="s">
        <v>440</v>
      </c>
      <c r="E8" s="113">
        <v>1</v>
      </c>
      <c r="F8" s="128" t="s">
        <v>479</v>
      </c>
      <c r="G8" s="208"/>
    </row>
    <row r="9" spans="1:7" s="17" customFormat="1" ht="32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480</v>
      </c>
      <c r="G9" s="208"/>
    </row>
    <row r="10" spans="1:7" s="17" customFormat="1" ht="32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32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/>
      <c r="G11" s="208"/>
    </row>
    <row r="12" spans="1:7" s="17" customFormat="1" ht="32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2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 t="s">
        <v>481</v>
      </c>
      <c r="G13" s="208"/>
    </row>
    <row r="14" spans="1:7" s="17" customFormat="1" ht="32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 t="s">
        <v>482</v>
      </c>
      <c r="G14" s="208"/>
    </row>
    <row r="15" spans="1:7">
      <c r="C15" s="3"/>
    </row>
    <row r="16" spans="1:7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5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topLeftCell="A12" workbookViewId="0">
      <selection activeCell="D21" sqref="D21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53.33203125" style="208" customWidth="1"/>
  </cols>
  <sheetData>
    <row r="1" spans="1:7" ht="16">
      <c r="A1" s="14" t="s">
        <v>118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8">
      <c r="A6" s="29">
        <v>2</v>
      </c>
      <c r="B6" s="225"/>
      <c r="C6" s="47" t="s">
        <v>123</v>
      </c>
      <c r="D6" s="40" t="s">
        <v>127</v>
      </c>
      <c r="E6" s="117">
        <v>1</v>
      </c>
      <c r="F6" s="126" t="s">
        <v>483</v>
      </c>
    </row>
    <row r="7" spans="1:7" ht="32">
      <c r="A7" s="45">
        <v>1</v>
      </c>
      <c r="B7" s="226" t="s">
        <v>56</v>
      </c>
      <c r="C7" s="38" t="s">
        <v>46</v>
      </c>
      <c r="D7" s="28"/>
      <c r="E7" s="113">
        <v>0</v>
      </c>
      <c r="F7" s="127" t="s">
        <v>484</v>
      </c>
    </row>
    <row r="8" spans="1:7" ht="16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485</v>
      </c>
    </row>
    <row r="9" spans="1:7" ht="32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2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 ht="16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32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2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486</v>
      </c>
    </row>
    <row r="14" spans="1:7" ht="32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 t="s">
        <v>487</v>
      </c>
    </row>
    <row r="15" spans="1:7" ht="16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2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488</v>
      </c>
    </row>
    <row r="17" spans="1:6" ht="32">
      <c r="A17" s="45">
        <v>3</v>
      </c>
      <c r="B17" s="226"/>
      <c r="C17" s="201" t="s">
        <v>443</v>
      </c>
      <c r="D17" s="28"/>
      <c r="E17" s="113">
        <v>0</v>
      </c>
      <c r="F17" s="127"/>
    </row>
    <row r="18" spans="1:6" ht="32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2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32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32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 t="s">
        <v>489</v>
      </c>
    </row>
    <row r="22" spans="1:6" ht="16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6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3"/>
  <sheetViews>
    <sheetView topLeftCell="A16" workbookViewId="0">
      <selection activeCell="E28" sqref="E28"/>
    </sheetView>
  </sheetViews>
  <sheetFormatPr baseColWidth="10" defaultColWidth="8.83203125" defaultRowHeight="15"/>
  <cols>
    <col min="1" max="1" width="9.1640625" style="4" customWidth="1"/>
    <col min="2" max="2" width="14.83203125" style="74" customWidth="1"/>
    <col min="3" max="3" width="56" style="5" customWidth="1"/>
    <col min="4" max="4" width="50.33203125" customWidth="1"/>
    <col min="6" max="6" width="38.83203125" customWidth="1"/>
    <col min="7" max="7" width="56.83203125" style="208" customWidth="1"/>
  </cols>
  <sheetData>
    <row r="1" spans="1:7" ht="16">
      <c r="A1" s="14" t="s">
        <v>119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2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32">
      <c r="A6" s="66">
        <v>1</v>
      </c>
      <c r="B6" s="228"/>
      <c r="C6" s="26" t="s">
        <v>68</v>
      </c>
      <c r="D6" s="169" t="s">
        <v>447</v>
      </c>
      <c r="E6" s="119">
        <v>0</v>
      </c>
      <c r="F6" s="120" t="s">
        <v>490</v>
      </c>
      <c r="G6" s="211"/>
    </row>
    <row r="7" spans="1:7" s="8" customFormat="1" ht="32">
      <c r="A7" s="66">
        <v>2</v>
      </c>
      <c r="B7" s="228"/>
      <c r="C7" s="26" t="s">
        <v>85</v>
      </c>
      <c r="D7" s="165"/>
      <c r="E7" s="119">
        <v>1</v>
      </c>
      <c r="F7" s="120" t="s">
        <v>491</v>
      </c>
      <c r="G7" s="211"/>
    </row>
    <row r="8" spans="1:7" s="8" customFormat="1" ht="16">
      <c r="A8" s="66">
        <v>2</v>
      </c>
      <c r="B8" s="228"/>
      <c r="C8" s="72" t="s">
        <v>446</v>
      </c>
      <c r="D8" s="165"/>
      <c r="E8" s="119">
        <v>1</v>
      </c>
      <c r="F8" s="120" t="s">
        <v>492</v>
      </c>
      <c r="G8" s="211"/>
    </row>
    <row r="9" spans="1:7" s="8" customFormat="1" ht="48">
      <c r="A9" s="67">
        <v>3</v>
      </c>
      <c r="B9" s="228"/>
      <c r="C9" s="41" t="s">
        <v>432</v>
      </c>
      <c r="D9" s="165"/>
      <c r="E9" s="119">
        <v>1</v>
      </c>
      <c r="F9" s="120"/>
      <c r="G9" s="211"/>
    </row>
    <row r="10" spans="1:7" s="8" customFormat="1" ht="32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2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 ht="16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2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2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32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2">
      <c r="A16" s="66">
        <v>4</v>
      </c>
      <c r="B16" s="229"/>
      <c r="C16" s="24" t="s">
        <v>77</v>
      </c>
      <c r="D16" s="165"/>
      <c r="E16" s="119">
        <v>0</v>
      </c>
      <c r="F16" s="120"/>
      <c r="G16" s="211"/>
    </row>
    <row r="17" spans="1:7" s="8" customFormat="1" ht="32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32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2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2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16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16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/>
      <c r="G22" s="211"/>
    </row>
    <row r="23" spans="1:7" s="8" customFormat="1" ht="32">
      <c r="A23" s="66">
        <v>3</v>
      </c>
      <c r="B23" s="232"/>
      <c r="C23" s="41" t="s">
        <v>89</v>
      </c>
      <c r="D23" s="165" t="s">
        <v>430</v>
      </c>
      <c r="E23" s="119">
        <v>1</v>
      </c>
      <c r="F23" s="120"/>
      <c r="G23" s="211"/>
    </row>
    <row r="24" spans="1:7" s="8" customFormat="1" ht="32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 ht="16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8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16">
      <c r="A27" s="66">
        <v>4</v>
      </c>
      <c r="B27" s="232"/>
      <c r="C27" s="24" t="s">
        <v>79</v>
      </c>
      <c r="D27" s="165"/>
      <c r="E27" s="119">
        <v>0</v>
      </c>
      <c r="F27" s="120"/>
      <c r="G27" s="211"/>
    </row>
    <row r="28" spans="1:7" s="8" customFormat="1" ht="32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16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700-000000000000}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0"/>
  <sheetViews>
    <sheetView workbookViewId="0">
      <selection activeCell="E6" sqref="E6"/>
    </sheetView>
  </sheetViews>
  <sheetFormatPr baseColWidth="10" defaultColWidth="8.83203125" defaultRowHeight="15"/>
  <cols>
    <col min="1" max="1" width="9.1640625" style="4" customWidth="1"/>
    <col min="2" max="2" width="2.6640625" customWidth="1"/>
    <col min="3" max="3" width="56" style="5" customWidth="1"/>
    <col min="4" max="4" width="50.33203125" customWidth="1"/>
    <col min="6" max="6" width="38.83203125" customWidth="1"/>
    <col min="7" max="7" width="53.1640625" style="208" customWidth="1"/>
  </cols>
  <sheetData>
    <row r="1" spans="1:7" ht="16">
      <c r="A1" s="14" t="s">
        <v>120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80"/>
      <c r="C5" s="24" t="s">
        <v>91</v>
      </c>
      <c r="D5" s="78" t="s">
        <v>134</v>
      </c>
      <c r="E5" s="113">
        <v>1</v>
      </c>
      <c r="F5" s="114" t="s">
        <v>493</v>
      </c>
    </row>
    <row r="6" spans="1:7" ht="32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2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 xr:uid="{00000000-0002-0000-0800-000000000000}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Andre Coetzer</cp:lastModifiedBy>
  <cp:lastPrinted>2015-06-01T02:51:25Z</cp:lastPrinted>
  <dcterms:created xsi:type="dcterms:W3CDTF">2015-04-17T07:47:18Z</dcterms:created>
  <dcterms:modified xsi:type="dcterms:W3CDTF">2019-12-09T12:07:55Z</dcterms:modified>
</cp:coreProperties>
</file>